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고용안정\출장관리앱 (2).zip\"/>
    </mc:Choice>
  </mc:AlternateContent>
  <x:bookViews>
    <x:workbookView xWindow="0" yWindow="0" windowWidth="28545" windowHeight="11340" tabRatio="528"/>
  </x:bookViews>
  <x:sheets>
    <x:sheet name="매출증감표·휴업률" sheetId="1" r:id="rId4"/>
    <x:sheet name="휴업시간산정" sheetId="2" r:id="rId5"/>
    <x:sheet name="공휴일데이터" sheetId="3" state="hidden" r:id="rId6"/>
    <x:sheet name="휴업휴직수당산정" sheetId="4" r:id="rId7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</x:authors>
  <x:commentList>
    <x:comment ref="I4:I4" authorId="0">
      <x:text>
        <x:r>
          <x:rPr>
            <x:rFont val="나눔고딕"/>
            <x:sz val="11"/>
            <x:color rgb="ff000000"/>
            <x:b val="1"/>
          </x:rPr>
          <x:t xml:space="preserve"> 1. 사업장명, 관리번호, 연도와 고용유지 시작월 입력
 2. 유급휴업/ 유급휴직 중 선택
     (휴직 선택시 근로시간 단축률 셀은 없어짐)
 3. 고용유지 시작월을 선택하면 자동으로 매출액 산정 달이 표시
 4. C10~H10, C11에 월매출액 입력시 증감률, 매출 감소 추세 자동계산 
 5. 유급휴업의 경우 전체 피보험자 수, 유지조치 근로자 수, 
     전체소정근로시간(사업장 피보험자 전체의 근로시간), 
     단축시간 입력하면 단축률 자동 계산 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</x:authors>
  <x:commentList>
    <x:comment ref="E2:E2" authorId="0">
      <x:text>
        <x:r>
          <x:rPr>
            <x:rFont val="나눔고딕"/>
            <x:sz val="11"/>
            <x:color rgb="ff000000"/>
            <x:b val="1"/>
          </x:rPr>
          <x:t xml:space="preserve"> 1. 연도와 월을 입력하면 자동으로 해당 기간의 표를 불러옴
    공휴일데이터(시트숨김)에 공휴일 정보 수정가능 
 2. 주휴일과 공휴일 유무급 여부 목록에서 선택
 3. 고용유지 대상 근로자 이름, 휴업한 시간 , 일소정근로시간을 표에 입력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</x:authors>
  <x:commentList>
    <x:comment ref="B3:B3" authorId="0">
      <x:text>
        <x:r>
          <x:rPr>
            <x:rFont val="나눔고딕"/>
            <x:sz val="11"/>
            <x:color rgb="ff000000"/>
            <x:b val="1"/>
          </x:rPr>
          <x:t xml:space="preserve"> 1. 고용유지 대상자는 휴업시간산정 시트에서 자동으로 불러옴
 2. 유지조치월, 1일 한도, 지급기준을 평균임금 70%, 통상임금 100% 중 선택하면 평균임금 산정 월 자동설정, 셀에 음영으로 입력할 영역을 표시해줌
 3. 평균임금: 유지조치 월 이전 3개월 동안 근로자에게 지급된 임금의 총액을 그 기간의 총일수로 나눈 금액
   - 평균임금의 70%가 통상임금 100%보다 클 경우 통상임금 100%를 휴업수당으로 지급 가능   
   - 평균임금이 통상임금보다 작을 경우 통상임금을 평균임금으로 함.
 4. 통상임금(시급, 일급, 월급, 주급금액): 식대(전직원 일률지급), 자격수당, 직책수당 등 소정근로의 대가성 있는 임금(고정OT, 휴일근로수당 등 제외) 
</x:t>
        </x:r>
        <x:r>
          <x:rPr>
            <x:rFont val="나눔고딕"/>
            <x:sz val="11"/>
            <x:color rgb="ffff0000"/>
            <x:b val="1"/>
          </x:rPr>
          <x:t xml:space="preserve"> **통상임금 및 평균임금에 해당하지 않는 경우 고용유지지원금 지급대상이 되는 금품으로 볼 수 없음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<x:sst xmlns:r="http://schemas.openxmlformats.org/officeDocument/2006/relationships" xmlns:c="http://schemas.openxmlformats.org/drawingml/2006/chart" xmlns:x="http://schemas.openxmlformats.org/spreadsheetml/2006/main" count="148" uniqueCount="84">
  <x:si>
    <x:t>▶기준 달의 매출액과 직전 2분기의 분기별 월평균 매출액이 계속 감소 추세</x:t>
  </x:si>
  <x:si>
    <x:t>(부처님오신날)</x:t>
  </x:si>
  <x:si>
    <x:t>휴업 외 
유급시간</x:t>
  </x:si>
  <x:si>
    <x:t>고용유지 시작 월</x:t>
  </x:si>
  <x:si>
    <x:t>*일소정
근로시간</x:t>
  </x:si>
  <x:si>
    <x:t>직전 2분기 매출액</x:t>
  </x:si>
  <x:si>
    <x:t>시급
(c=a/b)</x:t>
  </x:si>
  <x:si>
    <x:t>유지조치 근로자수</x:t>
  </x:si>
  <x:si>
    <x:t>직전 1분기 매출액</x:t>
  </x:si>
  <x:si>
    <x:t>고용유지조치 월</x:t>
  </x:si>
  <x:si>
    <x:t>시간급
(e=c/d)</x:t>
  </x:si>
  <x:si>
    <x:t>3개월 총일수(b)</x:t>
  </x:si>
  <x:si>
    <x:t>일근무시간
(d)</x:t>
  </x:si>
  <x:si>
    <x:t>전체 소정근로시간</x:t>
  </x:si>
  <x:si>
    <x:t>-8% (부적합)</x:t>
  </x:si>
  <x:si>
    <x:t>이달의 휴업지원일</x:t>
  </x:si>
  <x:si>
    <x:t>→셀 제외하고 입력</x:t>
  </x:si>
  <x:si>
    <x:t>▶근로시간 단축률</x:t>
  </x:si>
  <x:si>
    <x:t xml:space="preserve">▸조치월   : </x:t>
  </x:si>
  <x:si>
    <x:t>통상임금 산정내역</x:t>
  </x:si>
  <x:si>
    <x:t>평균임금 70%</x:t>
  </x:si>
  <x:si>
    <x:t>평균임금 산정내역</x:t>
  </x:si>
  <x:si>
    <x:t xml:space="preserve">▸1일 한도: </x:t>
  </x:si>
  <x:si>
    <x:t>52% (적합)</x:t>
  </x:si>
  <x:si>
    <x:t>전체 피보험자수</x:t>
  </x:si>
  <x:si>
    <x:t>일급
(e=c*d)</x:t>
  </x:si>
  <x:si>
    <x:t>9월</x:t>
  </x:si>
  <x:si>
    <x:t>박철수</x:t>
  </x:si>
  <x:si>
    <x:t>평균</x:t>
  </x:si>
  <x:si>
    <x:t>홍길동</x:t>
  </x:si>
  <x:si>
    <x:t>년</x:t>
  </x:si>
  <x:si>
    <x:t>10월</x:t>
  </x:si>
  <x:si>
    <x:t>화</x:t>
  </x:si>
  <x:si>
    <x:t>11월</x:t>
  </x:si>
  <x:si>
    <x:t/>
  </x:si>
  <x:si>
    <x:t>연번</x:t>
  </x:si>
  <x:si>
    <x:t>일</x:t>
  </x:si>
  <x:si>
    <x:t>기본급</x:t>
  </x:si>
  <x:si>
    <x:t>목</x:t>
  </x:si>
  <x:si>
    <x:t>수</x:t>
  </x:si>
  <x:si>
    <x:t>단축률</x:t>
  </x:si>
  <x:si>
    <x:t>7월</x:t>
  </x:si>
  <x:si>
    <x:t>월</x:t>
  </x:si>
  <x:si>
    <x:t>금</x:t>
  </x:si>
  <x:si>
    <x:t>김영희</x:t>
  </x:si>
  <x:si>
    <x:t>연도</x:t>
  </x:si>
  <x:si>
    <x:t>매출액</x:t>
  </x:si>
  <x:si>
    <x:t>식대</x:t>
  </x:si>
  <x:si>
    <x:t>무급</x:t>
  </x:si>
  <x:si>
    <x:t>성명</x:t>
  </x:si>
  <x:si>
    <x:t>12월</x:t>
  </x:si>
  <x:si>
    <x:t>8월</x:t>
  </x:si>
  <x:si>
    <x:t>1월</x:t>
  </x:si>
  <x:si>
    <x:t>토</x:t>
  </x:si>
  <x:si>
    <x:t>▶기준 달의 매출액이 직전 6개월 월평균 매출액 대비 15% 이상 감소</x:t>
  </x:si>
  <x:si>
    <x:r>
      <x:t>■ 휴업수당 지급 기준
- 1주간의 소정근로일 전체를 휴업하고 유급주휴일에 휴업수당을 지급한 경우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>- 약정휴일이 1일인 경우: 약정휴일이 속한 주의 소정근로일 전체를 휴업하고 휴업수당을 지급한 경우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>- 1주간의 약정휴일이 2일 이상인 경우: 약정휴일이 속한 주를 포함하여 주간 소정근로일 전체를 휴업한 주수만큼의 약정휴일에 대하여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 xml:space="preserve">  (*1주간의 기간은 역월상의 기간이 아닌 휴업일 초일부터 기산하여 7일로 계산, 연속하여 2주간 휴업시 2일, 연속하여 3주간 휴업시 3일)
- </x:t>
    </x:r>
    <x:r>
      <x:rPr>
        <x:rFont val="맑은 고딕"/>
        <x:sz val="11"/>
        <x:color rgb="ffff0000"/>
        <x:b val="1"/>
      </x:rPr>
      <x:t>연월차 유급휴가, 하계, 경조휴가는 휴업수당 지원금 미지급</x:t>
    </x:r>
  </x:si>
  <x:si>
    <x:t>상여금 및 
전년도미사용
연차수당
(연 합계의 1/4)</x:t>
  </x:si>
  <x:si>
    <x:t>휴일근로</x:t>
  </x:si>
  <x:si>
    <x:t>일요일 유급</x:t>
  </x:si>
  <x:si>
    <x:t>조치 종류</x:t>
  </x:si>
  <x:si>
    <x:t>인정
휴업일수</x:t>
  </x:si>
  <x:si>
    <x:t>▸지급기준:</x:t>
  </x:si>
  <x:si>
    <x:t>단축시간</x:t>
  </x:si>
  <x:si>
    <x:t>증감 내역</x:t>
  </x:si>
  <x:si>
    <x:t>소정근로일수</x:t>
  </x:si>
  <x:si>
    <x:t>공휴일유급설정</x:t>
  </x:si>
  <x:si>
    <x:t>총휴업시간</x:t>
  </x:si>
  <x:si>
    <x:t>유급일+주휴</x:t>
  </x:si>
  <x:si>
    <x:t>감소(적합)</x:t>
  </x:si>
  <x:si>
    <x:t>합계(a)</x:t>
  </x:si>
  <x:si>
    <x:t>주휴설정</x:t>
  </x:si>
  <x:si>
    <x:t>(대체)</x:t>
  </x:si>
  <x:si>
    <x:t>(지방선거)</x:t>
  </x:si>
  <x:si>
    <x:t>휴업시간 계:</x:t>
  </x:si>
  <x:si>
    <x:t>감소 추세</x:t>
  </x:si>
  <x:si>
    <x:t>차량유지비</x:t>
  </x:si>
  <x:si>
    <x:t>고정연장</x:t>
  </x:si>
  <x:si>
    <x:t>유급휴업</x:t>
  </x:si>
  <x:si>
    <x:t>직책수당</x:t>
  </x:si>
  <x:si>
    <x:t>일급*70%
(c=a/b)</x:t>
  </x:si>
  <x:si>
    <x:t>1월 매출액(기준 달)</x:t>
  </x:si>
  <x:si>
    <x:t>월 소정근로 시간(b)</x:t>
  </x:si>
  <x:si>
    <x:t xml:space="preserve">            요일,날짜
근로자</x:t>
  </x:si>
  <x:si>
    <x:t>OO주식회사 / 000-00-0000-0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</x:si>
</x:sst>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7">
    <x:numFmt numFmtId="164" formatCode="#,##0_ "/>
    <x:numFmt numFmtId="165" formatCode="#&quot;월&quot;"/>
    <x:numFmt numFmtId="166" formatCode="0.0%"/>
    <x:numFmt numFmtId="167" formatCode="d"/>
    <x:numFmt numFmtId="168" formatCode="#,##0&quot;원&quot;"/>
    <x:numFmt numFmtId="169" formatCode="0_ "/>
    <x:numFmt numFmtId="170" formatCode="#&quot;년&quot;"/>
  </x:numFmts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1"/>
      <x:color rgb="ffff0000"/>
      <x:b val="1"/>
    </x:font>
    <x:font>
      <x:name val="맑은 고딕"/>
      <x:sz val="11"/>
      <x:color rgb="ff000000"/>
      <x:b val="1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62828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6282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f1f1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f1f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x:b val="1"/>
          <x:u/>
          <hs:underlineType val="1"/>
          <hs:underlineShape val="solid"/>
          <hs:underlineColor rgb="ff1f1f1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ff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c0cdef"/>
        <x:bgColor indexed="64"/>
      </x:patternFill>
    </x:fill>
    <x:fill>
      <x:patternFill patternType="solid">
        <x:fgColor rgb="ff9be5c8"/>
        <x:bgColor indexed="64"/>
      </x:patternFill>
    </x:fill>
    <x:fill>
      <x:patternFill patternType="solid">
        <x:fgColor rgb="ffebdef1"/>
        <x:bgColor indexed="64"/>
      </x:patternFill>
    </x:fill>
  </x:fills>
  <x:borders count="5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 diagonalDown="1"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  <x:diagonal style="thin">
        <x:color auto="1"/>
      </x:diagonal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49">
    <x:xf numFmtId="0" fontId="0" fillId="0" borderId="0" xfId="1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165" fontId="8" fillId="0" borderId="0" xfId="0" applyNumberFormat="1" applyFont="1" applyFill="1" applyBorder="1" applyAlignment="1" applyProtection="1">
      <x:alignment horizontal="left" vertical="center"/>
    </x:xf>
    <x:xf numFmtId="0" fontId="9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14" fontId="0" fillId="0" borderId="0" xfId="1" applyNumberFormat="1" applyFont="1" applyFill="1" applyBorder="1" applyAlignment="1" applyProtection="1">
      <x:alignment horizontal="left" vertical="center"/>
    </x:xf>
    <x:xf numFmtId="14" fontId="0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 applyFill="1" applyBorder="1" applyAlignment="1" applyProtection="1">
      <x:alignment horizontal="general" vertical="center" wrapText="1"/>
    </x:xf>
    <x:xf numFmtId="14" fontId="0" fillId="0" borderId="0" xfId="0" applyNumberFormat="1" applyFont="1" applyFill="1" applyBorder="1" applyAlignment="1" applyProtection="1">
      <x:alignment horizontal="left" vertical="center" wrapText="1"/>
    </x:xf>
    <x:xf numFmtId="0" fontId="0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center" vertical="center"/>
        </x:xf>
      </mc:Fallback>
    </mc:AlternateContent>
    <x:xf numFmtId="14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Border="1" applyAlignment="1">
          <x:alignment horizontal="center" vertical="center"/>
        </x:xf>
      </mc:Fallback>
    </mc:AlternateContent>
    <x:xf numFmtId="0" fontId="12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left" vertical="center"/>
        </x:xf>
      </mc:Fallback>
    </mc:AlternateContent>
    <x:xf numFmtId="0" fontId="0" fillId="0" borderId="0" xfId="1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41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general" vertical="center"/>
        </x:xf>
      </mc:Fallback>
    </mc:AlternateContent>
    <x:xf numFmtId="0" fontId="0" fillId="0" borderId="0" xfId="1" applyNumberFormat="1" applyAlignment="1">
      <x:alignment horizontal="general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0" fillId="3" borderId="14" xfId="0" applyNumberFormat="1" applyFont="1" applyFill="1" applyBorder="1" applyAlignment="1" applyProtection="1">
      <x:alignment horizontal="general" vertical="center"/>
    </x:xf>
    <x:xf numFmtId="41" fontId="0" fillId="3" borderId="14" xfId="0" applyNumberFormat="1" applyFont="1" applyFill="1" applyBorder="1">
      <x:alignment horizontal="general" vertical="center"/>
    </x:xf>
    <x:xf numFmtId="41" fontId="0" fillId="3" borderId="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2" applyNumberFormat="1" applyFont="1" applyFill="1" applyBorder="1" applyAlignment="1" applyProtection="1">
          <x:alignment horizontal="center" vertical="center"/>
        </x:xf>
      </mc:Fallback>
    </mc:AlternateContent>
    <x:xf numFmtId="41" fontId="0" fillId="3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3" borderId="1" xfId="1" applyNumberFormat="1" applyFont="1" applyFill="1" applyBorder="1">
      <x:alignment horizontal="general" vertical="center"/>
    </x:xf>
    <x:xf numFmtId="41" fontId="0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>
          <x:alignment horizontal="center" vertical="center"/>
        </x:xf>
      </mc:Fallback>
    </mc:AlternateContent>
    <x:xf numFmtId="41" fontId="0" fillId="3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3" xfId="1" applyNumberFormat="1" applyFont="1" applyFill="1" applyBorder="1" applyAlignment="1">
          <x:alignment horizontal="center" vertical="center"/>
        </x:xf>
      </mc:Fallback>
    </mc:AlternateContent>
    <x:xf numFmtId="41" fontId="0" fillId="3" borderId="3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3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Border="1" applyAlignment="1">
          <x:alignment horizontal="center" vertical="center"/>
        </x:xf>
      </mc:Fallback>
    </mc:AlternateContent>
    <x:xf numFmtId="0" fontId="14" fillId="0" borderId="0" xfId="1" applyNumberFormat="1" applyFont="1">
      <x:alignment horizontal="general" vertical="center"/>
    </x:xf>
    <x:xf numFmtId="0" fontId="14" fillId="0" borderId="0" xfId="0" applyNumberFormat="1" applyFont="1">
      <x:alignment horizontal="general" vertical="center"/>
    </x:xf>
    <x:xf numFmtId="0" fontId="9" fillId="0" borderId="0" xfId="0" applyNumberFormat="1" applyFont="1" applyFill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8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4" xfId="0" applyNumberFormat="1" applyFont="1" applyFill="1" applyBorder="1">
      <x:alignment horizontal="general" vertical="center"/>
    </x:xf>
    <x:xf numFmtId="0" fontId="0" fillId="0" borderId="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2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2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6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6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9" xfId="0" applyNumberFormat="1" applyFont="1" applyFill="1" applyBorder="1" applyAlignment="1">
          <x:alignment horizontal="center" vertical="center" wrapText="1"/>
        </x:xf>
      </mc:Fallback>
    </mc:AlternateContent>
    <x:xf numFmtId="0" fontId="12" fillId="2" borderId="3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4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8" fillId="0" borderId="26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26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3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4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2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2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2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2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7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0" fillId="0" borderId="7" xfId="1" applyNumberFormat="1" applyFont="1" applyFill="1" applyBorder="1" applyAlignment="1" applyProtection="1">
      <x:alignment horizontal="left" vertical="center" wrapText="1"/>
    </x:xf>
    <x:xf numFmtId="0" fontId="0" fillId="0" borderId="43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7" fillId="2" borderId="44" xfId="0" applyNumberFormat="1" applyFont="1" applyFill="1" applyBorder="1" applyAlignment="1" applyProtection="1" hs:applyExtension="1">
          <x:alignment horizontal="left" vertical="top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7" fillId="2" borderId="45" xfId="0" applyNumberFormat="1" applyFont="1" applyFill="1" applyBorder="1" applyAlignment="1" applyProtection="1">
          <x:alignment horizontal="lef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46" xfId="0" applyNumberFormat="1" applyFont="1" applyFill="1" applyBorder="1" applyAlignment="1" applyProtection="1" hs:applyExtension="1">
          <x:alignment horizontal="right" vertical="top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7" fillId="2" borderId="47" xfId="0" applyNumberFormat="1" applyFont="1" applyFill="1" applyBorder="1" applyAlignment="1" applyProtection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5" borderId="3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3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37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37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8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8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30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30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5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5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6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6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52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52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50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50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0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0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5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5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6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6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3">
    <x:cellStyle name="표준" xfId="0" builtinId="0"/>
    <x:cellStyle name="표준_07월지원금신청(예정)_세파테크11월지원금신청_휴업수당산출및현황2008년10월" xfId="2"/>
  </x:cellStyles>
  <x:dxfs count="19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ff"/>
            <hs:size val="0"/>
            <hs:ratio val="0"/>
            <hs:spacing val="0"/>
            <hs:offset val="0"/>
          </x:font>
        </x:dxf>
      </mc:Choice>
      <mc:Fallback>
        <x:dxf>
          <x:font>
            <x:color rgb="ff0000ff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d9d9d9"/>
            <hs:size val="0"/>
            <hs:ratio val="0"/>
            <hs:spacing val="0"/>
            <hs:offset val="0"/>
          </x:font>
        </x:dxf>
      </mc:Choice>
      <mc:Fallback>
        <x:dxf>
          <x:font>
            <x:color rgb="ffd9d9d9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hs:shadeColor auto="1"/>
            <hs:size val="0"/>
            <hs:ratio val="0"/>
            <hs:spacing val="0"/>
            <hs:offset val="0"/>
          </x:font>
          <x:fill>
            <x:patternFill patternType="solid">
              <x:bgColor rgb="ffeec9c9"/>
            </x:patternFill>
          </x:fill>
        </x:dxf>
      </mc:Choice>
      <mc:Fallback>
        <x:dxf>
          <x:font/>
          <x:fill>
            <x:patternFill patternType="solid">
              <x:bgColor rgb="ffeec9c9"/>
            </x:patternFill>
          </x:fill>
        </x:dxf>
      </mc:Fallback>
    </mc:AlternateContent>
    <x:dxf>
      <x:fill>
        <x:patternFill patternType="solid">
          <x:bgColor rgb="ffadc6eb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hadeColor auto="1"/>
            <hs:useFontSpace val="0"/>
            <hs:size val="0"/>
            <hs:ratio val="0"/>
            <hs:spacing val="0"/>
            <hs:offset val="0"/>
          </x:font>
          <x:fill>
            <x:patternFill patternType="lightDown">
              <x:bgColor rgb="ffd9d9d9"/>
            </x:patternFill>
          </x:fill>
        </x:dxf>
      </mc:Choice>
      <mc:Fallback>
        <x:dxf>
          <x:font>
            <x:color rgb="ff000000"/>
          </x:font>
          <x:fill>
            <x:patternFill patternType="lightDown">
              <x:bgColor rgb="ffd9d9d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hs:shadeColor auto="1"/>
            <hs:useFontSpace val="0"/>
            <hs:size val="0"/>
            <hs:ratio val="0"/>
            <hs:spacing val="0"/>
            <hs:offset val="0"/>
          </x:font>
          <x:fill>
            <x:patternFill patternType="none">
              <x:fgColor auto="1"/>
              <x:bgColor auto="1"/>
            </x:patternFill>
          </x:fill>
          <x:border>
            <x:left>
              <x:color auto="1"/>
            </x:left>
            <x:right>
              <x:color auto="1"/>
            </x:right>
            <x:top>
              <x:color auto="1"/>
            </x:top>
            <x:bottom>
              <x:color auto="1"/>
            </x:bottom>
            <x:vertical>
              <x:color rgb="ff000000"/>
            </x:vertical>
            <x:horizontal>
              <x:color rgb="ff000000"/>
            </x:horizontal>
          </x:border>
        </x:dxf>
      </mc:Choice>
      <mc:Fallback>
        <x:dxf>
          <x:font>
            <x:color rgb="ffffffff"/>
          </x:font>
          <x:fill>
            <x:patternFill patternType="none">
              <x:fgColor auto="1"/>
              <x:bgColor auto="1"/>
            </x:patternFill>
          </x:fill>
          <x:border>
            <x:left>
              <x:color auto="1"/>
            </x:left>
            <x:right>
              <x:color auto="1"/>
            </x:right>
            <x:top>
              <x:color auto="1"/>
            </x:top>
            <x:bottom>
              <x:color auto="1"/>
            </x:bottom>
            <x:vertical>
              <x:color rgb="ff000000"/>
            </x:vertical>
            <x:horizontal>
              <x:color rgb="ff000000"/>
            </x:horizontal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289b6e"/>
  </x:sheetPr>
  <x:dimension ref="A1:I22"/>
  <x:sheetViews>
    <x:sheetView showGridLines="0" tabSelected="1" topLeftCell="A1" zoomScaleNormal="100" zoomScaleSheetLayoutView="100" workbookViewId="0">
      <x:selection activeCell="C25" activeCellId="0" sqref="C25:C25"/>
    </x:sheetView>
  </x:sheetViews>
  <x:sheetFormatPr defaultColWidth="9.00390625" defaultRowHeight="16.39999999999999857891"/>
  <x:cols>
    <x:col min="1" max="1" width="2.125" style="1" customWidth="1"/>
    <x:col min="2" max="9" width="17.41796875" style="1" customWidth="1"/>
  </x:cols>
  <x:sheetData>
    <x:row r="1" spans="2:9">
      <x:c r="B1" s="2"/>
      <x:c r="C1" s="2"/>
      <x:c r="D1" s="2"/>
      <x:c r="E1" s="2"/>
      <x:c r="F1" s="2"/>
      <x:c r="G1" s="2"/>
      <x:c r="H1" s="2"/>
      <x:c r="I1" s="2"/>
    </x:row>
    <x:row r="2" spans="2:9" ht="28" customHeight="1">
      <x:c r="B2" s="175" t="s">
        <x:v>83</x:v>
      </x:c>
      <x:c r="C2" s="176"/>
      <x:c r="D2" s="176"/>
      <x:c r="E2" s="176"/>
      <x:c r="F2" s="176"/>
      <x:c r="G2" s="176"/>
      <x:c r="H2" s="176"/>
      <x:c r="I2" s="177"/>
    </x:row>
    <x:row r="3" spans="2:9" ht="20.64999999999999857891">
      <x:c r="B3" s="3"/>
      <x:c r="C3" s="3"/>
      <x:c r="D3" s="3"/>
      <x:c r="E3" s="3"/>
      <x:c r="F3" s="3"/>
      <x:c r="G3" s="3"/>
      <x:c r="H3" s="3"/>
      <x:c r="I3" s="3"/>
    </x:row>
    <x:row r="4" spans="1:9" customFormat="1" ht="16" customHeight="1">
      <x:c r="A4" s="1"/>
      <x:c r="B4" s="159" t="s">
        <x:v>45</x:v>
      </x:c>
      <x:c r="C4" s="160">
        <x:v>2026</x:v>
      </x:c>
      <x:c r="D4" s="3"/>
      <x:c r="E4" s="3"/>
      <x:c r="H4" s="97"/>
      <x:c r="I4" s="96" t="s">
        <x:v>16</x:v>
      </x:c>
    </x:row>
    <x:row r="5" spans="2:6" ht="16" customHeight="1">
      <x:c r="B5" s="161" t="s">
        <x:v>3</x:v>
      </x:c>
      <x:c r="C5" s="162">
        <x:v>2</x:v>
      </x:c>
      <x:c r="E5" s="2"/>
      <x:c r="F5" s="2"/>
    </x:row>
    <x:row r="6" spans="1:9" customFormat="1" ht="16" customHeight="1">
      <x:c r="A6" s="1"/>
      <x:c r="B6" s="163" t="s">
        <x:v>59</x:v>
      </x:c>
      <x:c r="C6" s="164" t="s">
        <x:v>77</x:v>
      </x:c>
      <x:c r="D6" s="1"/>
      <x:c r="E6" s="1"/>
      <x:c r="F6" s="1"/>
      <x:c r="G6" s="1"/>
      <x:c r="H6" s="1"/>
      <x:c r="I6" s="1"/>
    </x:row>
    <x:row r="7" spans="2:9" ht="7.5" customHeight="1">
      <x:c r="B7" s="6"/>
      <x:c r="C7" s="5"/>
      <x:c r="E7" s="2"/>
      <x:c r="F7" s="2"/>
      <x:c r="G7" s="2"/>
      <x:c r="H7" s="2"/>
      <x:c r="I7" s="2"/>
    </x:row>
    <x:row r="8" spans="2:9" ht="19.5" customHeight="1">
      <x:c r="B8" s="178" t="s">
        <x:v>54</x:v>
      </x:c>
      <x:c r="C8" s="178"/>
      <x:c r="D8" s="178"/>
      <x:c r="E8" s="178"/>
      <x:c r="F8" s="178"/>
      <x:c r="G8" s="178"/>
      <x:c r="H8" s="178"/>
      <x:c r="I8" s="179"/>
    </x:row>
    <x:row r="9" spans="1:9" s="23" customFormat="1" ht="21" customHeight="1">
      <x:c r="A9" s="24"/>
      <x:c r="B9" s="180" t="s">
        <x:v>46</x:v>
      </x:c>
      <x:c r="C9" s="55" t="str">
        <x:f ca="1">MONTH(EOMONTH(DATE(YEAR(NOW()),C5,1),-7))&amp;"월"</x:f>
        <x:v>7월</x:v>
      </x:c>
      <x:c r="D9" s="56" t="str">
        <x:f ca="1">MONTH(EOMONTH(DATE(YEAR(NOW()),C5,1),-6))&amp;"월"</x:f>
        <x:v>8월</x:v>
      </x:c>
      <x:c r="E9" s="56" t="str">
        <x:f ca="1">MONTH(EOMONTH(DATE(YEAR(NOW()),C5,1),-5))&amp;"월"</x:f>
        <x:v>9월</x:v>
      </x:c>
      <x:c r="F9" s="56" t="str">
        <x:f ca="1">MONTH(EOMONTH(DATE(YEAR(NOW()),C5,1),-4))&amp;"월"</x:f>
        <x:v>10월</x:v>
      </x:c>
      <x:c r="G9" s="56" t="str">
        <x:f ca="1">MONTH(EOMONTH(DATE(YEAR(NOW()),C5,1),-3))&amp;"월"</x:f>
        <x:v>11월</x:v>
      </x:c>
      <x:c r="H9" s="165" t="str">
        <x:f ca="1">MONTH(EOMONTH(DATE(YEAR(NOW()),C5,1),-2))&amp;"월"</x:f>
        <x:v>12월</x:v>
      </x:c>
      <x:c r="I9" s="166" t="s">
        <x:v>28</x:v>
      </x:c>
    </x:row>
    <x:row r="10" spans="1:9" s="23" customFormat="1" ht="21" customHeight="1">
      <x:c r="A10" s="24"/>
      <x:c r="B10" s="181"/>
      <x:c r="C10" s="53">
        <x:v>130574717</x:v>
      </x:c>
      <x:c r="D10" s="54">
        <x:v>141247058</x:v>
      </x:c>
      <x:c r="E10" s="54">
        <x:v>160638978</x:v>
      </x:c>
      <x:c r="F10" s="54">
        <x:v>183681769</x:v>
      </x:c>
      <x:c r="G10" s="54">
        <x:v>95396493</x:v>
      </x:c>
      <x:c r="H10" s="170">
        <x:v>89912799</x:v>
      </x:c>
      <x:c r="I10" s="171">
        <x:f>AVERAGE(C10:H10)</x:f>
        <x:v>133575302.33333333</x:v>
      </x:c>
    </x:row>
    <x:row r="11" spans="1:9" s="23" customFormat="1" ht="28.5" customHeight="1">
      <x:c r="A11" s="24"/>
      <x:c r="B11" s="59" t="str">
        <x:f ca="1">MONTH(EOMONTH(DATE(YEAR(NOW()),C5,1),-1))&amp;"월 매출액(기준 달)"</x:f>
        <x:v>1월 매출액(기준 달)</x:v>
      </x:c>
      <x:c r="C11" s="182">
        <x:v>122994428</x:v>
      </x:c>
      <x:c r="D11" s="183"/>
      <x:c r="E11" s="183"/>
      <x:c r="F11" s="60" t="s">
        <x:v>63</x:v>
      </x:c>
      <x:c r="G11" s="184" t="str">
        <x:f>TEXT((C11-I10)/I10,"0%")&amp;IF((C11-I10)/I10&lt;=-15%," (적합)"," (부적합)")</x:f>
        <x:v>-8% (부적합)</x:v>
      </x:c>
      <x:c r="H11" s="185"/>
      <x:c r="I11" s="186"/>
    </x:row>
    <x:row r="12" spans="2:9" ht="19.5" customHeight="1">
      <x:c r="B12" s="8"/>
      <x:c r="C12" s="7"/>
      <x:c r="D12" s="7"/>
      <x:c r="E12" s="7"/>
      <x:c r="F12" s="7"/>
      <x:c r="G12" s="7"/>
      <x:c r="H12" s="7"/>
      <x:c r="I12" s="7"/>
    </x:row>
    <x:row r="14" spans="2:9" ht="19.5" customHeight="1">
      <x:c r="B14" s="178" t="s">
        <x:v>0</x:v>
      </x:c>
      <x:c r="C14" s="178"/>
      <x:c r="D14" s="178"/>
      <x:c r="E14" s="178"/>
      <x:c r="F14" s="178"/>
      <x:c r="G14" s="178"/>
      <x:c r="H14" s="178"/>
      <x:c r="I14" s="178"/>
    </x:row>
    <x:row r="15" spans="1:9" s="23" customFormat="1" ht="20.5" customHeight="1">
      <x:c r="A15" s="24"/>
      <x:c r="B15" s="187" t="s">
        <x:v>5</x:v>
      </x:c>
      <x:c r="C15" s="188"/>
      <x:c r="D15" s="188"/>
      <x:c r="E15" s="189"/>
      <x:c r="F15" s="187" t="s">
        <x:v>8</x:v>
      </x:c>
      <x:c r="G15" s="188"/>
      <x:c r="H15" s="188"/>
      <x:c r="I15" s="189"/>
    </x:row>
    <x:row r="16" spans="1:9" s="23" customFormat="1" ht="21" customHeight="1">
      <x:c r="A16" s="24"/>
      <x:c r="B16" s="55" t="str">
        <x:f ca="1">MONTH(EOMONTH(DATE(YEAR(NOW()),C5,1),-7))&amp;"월"</x:f>
        <x:v>7월</x:v>
      </x:c>
      <x:c r="C16" s="56" t="str">
        <x:f ca="1">MONTH(EOMONTH(DATE(YEAR(NOW()),C5,1),-6))&amp;"월"</x:f>
        <x:v>8월</x:v>
      </x:c>
      <x:c r="D16" s="165" t="str">
        <x:f ca="1">MONTH(EOMONTH(DATE(YEAR(NOW()),C5,1),-5))&amp;"월"</x:f>
        <x:v>9월</x:v>
      </x:c>
      <x:c r="E16" s="166" t="s">
        <x:v>28</x:v>
      </x:c>
      <x:c r="F16" s="55" t="str">
        <x:f ca="1">MONTH(EOMONTH(DATE(YEAR(NOW()),C5,1),-4))&amp;"월"</x:f>
        <x:v>10월</x:v>
      </x:c>
      <x:c r="G16" s="56" t="str">
        <x:f ca="1">MONTH(EOMONTH(DATE(YEAR(NOW()),C5,1),-3))&amp;"월"</x:f>
        <x:v>11월</x:v>
      </x:c>
      <x:c r="H16" s="165" t="str">
        <x:f ca="1">MONTH(EOMONTH(DATE(YEAR(NOW()),C5,1),-2))&amp;"월"</x:f>
        <x:v>12월</x:v>
      </x:c>
      <x:c r="I16" s="166" t="s">
        <x:v>28</x:v>
      </x:c>
    </x:row>
    <x:row r="17" spans="1:9" s="23" customFormat="1" ht="21" customHeight="1">
      <x:c r="A17" s="24"/>
      <x:c r="B17" s="61">
        <x:f>C10</x:f>
        <x:v>130574717</x:v>
      </x:c>
      <x:c r="C17" s="62">
        <x:f>D10</x:f>
        <x:v>141247058</x:v>
      </x:c>
      <x:c r="D17" s="167">
        <x:f>E10</x:f>
        <x:v>160638978</x:v>
      </x:c>
      <x:c r="E17" s="168">
        <x:f>AVERAGE(B17:D17)</x:f>
        <x:v>144153584.33333334</x:v>
      </x:c>
      <x:c r="F17" s="61">
        <x:f>F10</x:f>
        <x:v>183681769</x:v>
      </x:c>
      <x:c r="G17" s="62">
        <x:f>G10</x:f>
        <x:v>95396493</x:v>
      </x:c>
      <x:c r="H17" s="167">
        <x:f>H10</x:f>
        <x:v>89912799</x:v>
      </x:c>
      <x:c r="I17" s="169">
        <x:f>AVERAGE(F17:H17)</x:f>
        <x:v>122997020.33333333</x:v>
      </x:c>
    </x:row>
    <x:row r="18" spans="1:9" s="23" customFormat="1" ht="28.5" customHeight="1">
      <x:c r="A18" s="24"/>
      <x:c r="B18" s="59" t="str">
        <x:f ca="1">MONTH(EOMONTH(DATE(YEAR(NOW()),C5,1),-1))&amp;"월 매출액(기준 달)"</x:f>
        <x:v>1월 매출액(기준 달)</x:v>
      </x:c>
      <x:c r="C18" s="190">
        <x:f>C11</x:f>
        <x:v>122994428</x:v>
      </x:c>
      <x:c r="D18" s="191"/>
      <x:c r="E18" s="192"/>
      <x:c r="F18" s="60" t="s">
        <x:v>74</x:v>
      </x:c>
      <x:c r="G18" s="193" t="str">
        <x:f>IF(AND(E17&gt;I17,I17&gt;C18),"감소(적합)","증가(부적합)")</x:f>
        <x:v>감소(적합)</x:v>
      </x:c>
      <x:c r="H18" s="194"/>
      <x:c r="I18" s="195"/>
    </x:row>
    <x:row r="20" spans="2:2" ht="19.5" customHeight="1">
      <x:c r="B20" s="52" t="s">
        <x:v>17</x:v>
      </x:c>
    </x:row>
    <x:row r="21" spans="2:9" ht="21" customHeight="1">
      <x:c r="B21" s="58" t="s">
        <x:v>24</x:v>
      </x:c>
      <x:c r="C21" s="63">
        <x:v>5</x:v>
      </x:c>
      <x:c r="D21" s="57" t="s">
        <x:v>7</x:v>
      </x:c>
      <x:c r="E21" s="63">
        <x:v>3</x:v>
      </x:c>
      <x:c r="F21" s="57" t="s">
        <x:v>64</x:v>
      </x:c>
      <x:c r="G21" s="196">
        <x:f>NETWORKDAYS(DATE($C$4,$C$5,1),EOMONTH(DATE($C$4,$C$5,1),0),공휴일데이터!A:A)</x:f>
        <x:v>17</x:v>
      </x:c>
      <x:c r="H21" s="197"/>
      <x:c r="I21" s="198"/>
    </x:row>
    <x:row r="22" spans="1:9" customFormat="1" ht="21" customHeight="1">
      <x:c r="A22" s="1"/>
      <x:c r="B22" s="98" t="s">
        <x:v>13</x:v>
      </x:c>
      <x:c r="C22" s="104">
        <x:v>612</x:v>
      </x:c>
      <x:c r="D22" s="105" t="s">
        <x:v>62</x:v>
      </x:c>
      <x:c r="E22" s="104">
        <x:v>316</x:v>
      </x:c>
      <x:c r="F22" s="105" t="s">
        <x:v>40</x:v>
      </x:c>
      <x:c r="G22" s="199" t="str">
        <x:f>TEXT(E22/C22,"0%")&amp;IF(E22/C22&gt;20%," (적합)"," (부적합)")</x:f>
        <x:v>52% (적합)</x:v>
      </x:c>
      <x:c r="H22" s="199"/>
      <x:c r="I22" s="200"/>
    </x:row>
  </x:sheetData>
  <x:mergeCells count="12">
    <x:mergeCell ref="B2:I2"/>
    <x:mergeCell ref="B8:I8"/>
    <x:mergeCell ref="B9:B10"/>
    <x:mergeCell ref="C11:E11"/>
    <x:mergeCell ref="G11:I11"/>
    <x:mergeCell ref="B14:I14"/>
    <x:mergeCell ref="B15:E15"/>
    <x:mergeCell ref="F15:I15"/>
    <x:mergeCell ref="C18:E18"/>
    <x:mergeCell ref="G18:I18"/>
    <x:mergeCell ref="G21:I21"/>
    <x:mergeCell ref="G22:I22"/>
  </x:mergeCells>
  <x:conditionalFormatting sqref="B20:I22">
    <x:cfRule type="expression" dxfId="18" priority="1">
      <x:formula>$C$6="유급휴직"</x:formula>
    </x:cfRule>
  </x:conditionalFormatting>
  <x:dataValidations count="1">
    <x:dataValidation type="list" operator="equal" allowBlank="1" showInputMessage="1" showErrorMessage="1" sqref="C6:C6">
      <x:formula1>"유급휴업, 유급휴직"</x:formula1>
    </x:dataValidation>
  </x:dataValidation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203a7b"/>
  </x:sheetPr>
  <x:dimension ref="B2:BB44"/>
  <x:sheetViews>
    <x:sheetView showGridLines="0" topLeftCell="A1" zoomScaleNormal="100" zoomScaleSheetLayoutView="100" workbookViewId="0">
      <x:selection activeCell="AG5" activeCellId="0" sqref="AG5:AG5"/>
    </x:sheetView>
  </x:sheetViews>
  <x:sheetFormatPr defaultColWidth="8.66015625" defaultRowHeight="16.39999999999999857891"/>
  <x:cols>
    <x:col min="1" max="1" width="2.75" customWidth="1"/>
    <x:col min="2" max="2" width="16.91796875" customWidth="1"/>
    <x:col min="3" max="33" width="3.5" style="14" customWidth="1"/>
    <x:col min="34" max="34" width="9.25" style="14" customWidth="1"/>
    <x:col min="35" max="36" width="10.91796875" style="14" customWidth="1"/>
    <x:col min="37" max="37" width="8.66015625" style="14" bestFit="1" customWidth="1"/>
  </x:cols>
  <x:sheetData>
    <x:row r="2" spans="2:35" ht="21" customHeight="1">
      <x:c r="B2" s="156" t="s">
        <x:v>45</x:v>
      </x:c>
      <x:c r="C2" s="201">
        <x:v>2026</x:v>
      </x:c>
      <x:c r="D2" s="202"/>
      <x:c r="E2" s="154" t="s">
        <x:v>30</x:v>
      </x:c>
      <x:c r="H2" s="21"/>
      <x:c r="I2" s="21"/>
      <x:c r="J2" s="21"/>
      <x:c r="K2" s="21"/>
      <x:c r="L2" s="21"/>
      <x:c r="M2" s="21"/>
      <x:c r="N2" s="21"/>
      <x:c r="O2" s="21"/>
      <x:c r="P2" s="21"/>
      <x:c r="Q2" s="21"/>
      <x:c r="R2" s="21"/>
      <x:c r="S2" s="21"/>
      <x:c r="T2" s="21"/>
      <x:c r="U2" s="21"/>
      <x:c r="V2" s="21"/>
      <x:c r="W2" s="21"/>
      <x:c r="X2" s="21"/>
      <x:c r="Y2" s="21"/>
      <x:c r="Z2" s="21"/>
      <x:c r="AA2" s="21"/>
      <x:c r="AB2" s="21"/>
      <x:c r="AC2" s="21"/>
      <x:c r="AD2" s="21"/>
      <x:c r="AE2" s="21"/>
      <x:c r="AF2" s="21"/>
      <x:c r="AG2" s="21"/>
      <x:c r="AH2" s="50"/>
      <x:c r="AI2" s="25"/>
    </x:row>
    <x:row r="3" spans="2:34" ht="21" customHeight="1">
      <x:c r="B3" s="157" t="s">
        <x:v>9</x:v>
      </x:c>
      <x:c r="C3" s="203">
        <x:v>2</x:v>
      </x:c>
      <x:c r="D3" s="204"/>
      <x:c r="E3" s="155" t="s">
        <x:v>42</x:v>
      </x:c>
      <x:c r="H3" s="21"/>
      <x:c r="I3" s="21"/>
      <x:c r="J3" s="21"/>
      <x:c r="K3" s="21"/>
      <x:c r="L3" s="21"/>
      <x:c r="M3" s="21"/>
      <x:c r="N3" s="21"/>
      <x:c r="O3" s="21"/>
      <x:c r="P3" s="21"/>
      <x:c r="Q3" s="21"/>
      <x:c r="R3" s="21"/>
      <x:c r="S3" s="21"/>
      <x:c r="T3" s="21"/>
      <x:c r="U3" s="21"/>
      <x:c r="V3" s="21"/>
      <x:c r="W3" s="21"/>
      <x:c r="X3" s="21"/>
      <x:c r="Y3" s="21"/>
      <x:c r="Z3" s="21"/>
      <x:c r="AA3" s="21"/>
      <x:c r="AH3" s="51"/>
    </x:row>
    <x:row r="4" spans="2:35" ht="21" customHeight="1">
      <x:c r="B4" s="157" t="s">
        <x:v>70</x:v>
      </x:c>
      <x:c r="C4" s="205" t="s">
        <x:v>58</x:v>
      </x:c>
      <x:c r="D4" s="206"/>
      <x:c r="E4" s="207"/>
      <x:c r="H4" s="21"/>
      <x:c r="I4" s="21"/>
      <x:c r="J4" s="21"/>
      <x:c r="K4" s="21"/>
      <x:c r="L4" s="21"/>
      <x:c r="M4" s="21"/>
      <x:c r="N4" s="21"/>
      <x:c r="O4" s="21"/>
      <x:c r="P4" s="21"/>
      <x:c r="Q4" s="21"/>
      <x:c r="R4" s="21"/>
      <x:c r="S4" s="21"/>
      <x:c r="T4" s="21"/>
      <x:c r="U4" s="21"/>
      <x:c r="V4" s="21"/>
      <x:c r="W4" s="21"/>
      <x:c r="X4" s="21"/>
      <x:c r="Y4" s="21"/>
      <x:c r="Z4" s="21"/>
      <x:c r="AA4" s="21"/>
      <x:c r="AB4" s="21"/>
      <x:c r="AC4" s="21"/>
      <x:c r="AD4" s="21"/>
      <x:c r="AE4" s="21"/>
      <x:c r="AF4" s="21"/>
      <x:c r="AG4" s="21"/>
      <x:c r="AH4" s="50"/>
      <x:c r="AI4" s="25"/>
    </x:row>
    <x:row r="5" spans="2:35" ht="21" customHeight="1">
      <x:c r="B5" s="157" t="s">
        <x:v>65</x:v>
      </x:c>
      <x:c r="C5" s="205" t="s">
        <x:v>48</x:v>
      </x:c>
      <x:c r="D5" s="206"/>
      <x:c r="E5" s="207"/>
      <x:c r="H5" s="21"/>
      <x:c r="I5" s="21"/>
      <x:c r="J5" s="21"/>
      <x:c r="K5" s="21"/>
      <x:c r="L5" s="21"/>
      <x:c r="M5" s="21"/>
      <x:c r="N5" s="21"/>
      <x:c r="O5" s="21"/>
      <x:c r="P5" s="21"/>
      <x:c r="Q5" s="21"/>
      <x:c r="R5" s="21"/>
      <x:c r="S5" s="21"/>
      <x:c r="T5" s="21"/>
      <x:c r="U5" s="21"/>
      <x:c r="V5" s="21"/>
      <x:c r="W5" s="21"/>
      <x:c r="X5" s="21"/>
      <x:c r="Y5" s="21"/>
      <x:c r="Z5" s="21"/>
      <x:c r="AA5" s="21"/>
      <x:c r="AB5" s="21"/>
      <x:c r="AC5" s="21"/>
      <x:c r="AD5" s="21"/>
      <x:c r="AE5" s="21"/>
      <x:c r="AF5" s="21"/>
      <x:c r="AG5" s="21"/>
      <x:c r="AH5" s="21"/>
      <x:c r="AI5" s="25"/>
    </x:row>
    <x:row r="6" spans="2:37" customFormat="1" ht="21" customHeight="1">
      <x:c r="B6" s="157" t="s">
        <x:v>67</x:v>
      </x:c>
      <x:c r="C6" s="205">
        <x:f ca="1">IF($C$5="무급",_xlfn.NETWORKDAYS.INTL(DATE($C$2,$C$3,1),EOMONTH(DATE($C$2,$C$3,1),0),1,INDEX(--(공휴일데이터!$A$1:$A$500),0)),_xlfn.NETWORKDAYS.INTL(DATE($C$2,$C$3,1),EOMONTH(DATE($C$2,$C$3,1),0),1))+SUMPRODUCT(1*(((OR($C$4="일요일 유급",$C$4="토·일 유급"))*(WEEKDAY(DATE($C$2,$C$3,ROW(INDIRECT("1:"&amp;DAY(EOMONTH(DATE($C$2,$C$3,1),0))))))=1))+((OR($C$4="토요일 유급",$C$4="토·일 유급"))*(WEEKDAY(DATE($C$2,$C$3,ROW(INDIRECT("1:"&amp;DAY(EOMONTH(DATE($C$2,$C$3,1),0))))))=7))))</x:f>
        <x:v>21</x:v>
      </x:c>
      <x:c r="D6" s="208"/>
      <x:c r="E6" s="207"/>
      <x:c r="F6" s="14"/>
      <x:c r="G6" s="14"/>
      <x:c r="H6" s="21"/>
      <x:c r="I6" s="21"/>
      <x:c r="J6" s="21"/>
      <x:c r="K6" s="21"/>
      <x:c r="L6" s="21"/>
      <x:c r="M6" s="21"/>
      <x:c r="N6" s="21"/>
      <x:c r="O6" s="21"/>
      <x:c r="P6" s="21"/>
      <x:c r="Q6" s="21"/>
      <x:c r="R6" s="21"/>
      <x:c r="S6" s="21"/>
      <x:c r="T6" s="21"/>
      <x:c r="U6" s="21"/>
      <x:c r="V6" s="21"/>
      <x:c r="W6" s="21"/>
      <x:c r="X6" s="21"/>
      <x:c r="Y6" s="21"/>
      <x:c r="Z6" s="21"/>
      <x:c r="AA6" s="21"/>
      <x:c r="AB6" s="21"/>
      <x:c r="AC6" s="21"/>
      <x:c r="AD6" s="21"/>
      <x:c r="AE6" s="21"/>
      <x:c r="AF6" s="21"/>
      <x:c r="AG6" s="21"/>
      <x:c r="AH6" s="21"/>
      <x:c r="AI6" s="25"/>
      <x:c r="AJ6" s="14"/>
      <x:c r="AK6" s="14"/>
    </x:row>
    <x:row r="7" spans="2:37" s="13" customFormat="1" ht="21" customHeight="1">
      <x:c r="B7" s="158" t="s">
        <x:v>15</x:v>
      </x:c>
      <x:c r="C7" s="209">
        <x:f>MAX(AI15:AI44)</x:f>
        <x:v>17</x:v>
      </x:c>
      <x:c r="D7" s="210"/>
      <x:c r="E7" s="211"/>
      <x:c r="F7" s="18"/>
      <x:c r="G7" s="18"/>
      <x:c r="H7" s="18"/>
      <x:c r="I7" s="18"/>
      <x:c r="J7" s="18"/>
      <x:c r="K7" s="18"/>
      <x:c r="L7" s="18"/>
      <x:c r="M7" s="18"/>
      <x:c r="N7" s="18"/>
      <x:c r="O7" s="18"/>
      <x:c r="P7" s="18"/>
      <x:c r="Q7" s="18"/>
      <x:c r="R7" s="18"/>
      <x:c r="S7" s="18"/>
      <x:c r="T7" s="18"/>
      <x:c r="U7" s="18"/>
      <x:c r="V7" s="18"/>
      <x:c r="W7" s="18"/>
      <x:c r="X7" s="18"/>
      <x:c r="Y7" s="18"/>
      <x:c r="Z7" s="18"/>
      <x:c r="AA7" s="18"/>
      <x:c r="AB7" s="18"/>
      <x:c r="AC7" s="18"/>
      <x:c r="AD7" s="18"/>
      <x:c r="AE7" s="18"/>
      <x:c r="AF7" s="18"/>
      <x:c r="AG7" s="18"/>
      <x:c r="AH7" s="18"/>
      <x:c r="AI7" s="18"/>
      <x:c r="AJ7" s="18"/>
      <x:c r="AK7" s="18"/>
    </x:row>
    <x:row r="8" spans="2:37" s="13" customFormat="1">
      <x:c r="B8" s="19"/>
      <x:c r="C8" s="18"/>
      <x:c r="D8" s="20"/>
      <x:c r="E8" s="18"/>
      <x:c r="F8" s="18"/>
      <x:c r="G8" s="18"/>
      <x:c r="H8" s="18"/>
      <x:c r="I8" s="18"/>
      <x:c r="J8" s="18"/>
      <x:c r="K8" s="18"/>
      <x:c r="L8" s="18"/>
      <x:c r="M8" s="18"/>
      <x:c r="N8" s="18"/>
      <x:c r="O8" s="18"/>
      <x:c r="P8" s="18"/>
      <x:c r="Q8" s="18"/>
      <x:c r="R8" s="18"/>
      <x:c r="S8" s="27"/>
      <x:c r="T8" s="18"/>
      <x:c r="U8" s="18"/>
      <x:c r="V8" s="18"/>
      <x:c r="W8" s="18"/>
      <x:c r="X8" s="18"/>
      <x:c r="Y8" s="18"/>
      <x:c r="Z8" s="18"/>
      <x:c r="AA8" s="18"/>
      <x:c r="AB8" s="18"/>
      <x:c r="AC8" s="18"/>
      <x:c r="AD8" s="18"/>
      <x:c r="AE8" s="18"/>
      <x:c r="AF8" s="18"/>
      <x:c r="AG8" s="18"/>
      <x:c r="AH8" s="18"/>
      <x:c r="AI8" s="18"/>
      <x:c r="AJ8" s="18"/>
      <x:c r="AK8" s="18"/>
    </x:row>
    <x:row r="9" spans="2:37" s="13" customFormat="1" ht="106.5" customHeight="1">
      <x:c r="B9" s="212" t="s">
        <x:v>55</x:v>
      </x:c>
      <x:c r="C9" s="213"/>
      <x:c r="D9" s="214"/>
      <x:c r="E9" s="213"/>
      <x:c r="F9" s="213"/>
      <x:c r="G9" s="213"/>
      <x:c r="H9" s="213"/>
      <x:c r="I9" s="213"/>
      <x:c r="J9" s="213"/>
      <x:c r="K9" s="213"/>
      <x:c r="L9" s="213"/>
      <x:c r="M9" s="213"/>
      <x:c r="N9" s="213"/>
      <x:c r="O9" s="213"/>
      <x:c r="P9" s="213"/>
      <x:c r="Q9" s="213"/>
      <x:c r="R9" s="213"/>
      <x:c r="S9" s="213"/>
      <x:c r="T9" s="213"/>
      <x:c r="U9" s="213"/>
      <x:c r="V9" s="213"/>
      <x:c r="W9" s="213"/>
      <x:c r="X9" s="213"/>
      <x:c r="Y9" s="213"/>
      <x:c r="Z9" s="213"/>
      <x:c r="AA9" s="213"/>
      <x:c r="AB9" s="213"/>
      <x:c r="AC9" s="213"/>
      <x:c r="AD9" s="213"/>
      <x:c r="AE9" s="213"/>
      <x:c r="AF9" s="213"/>
      <x:c r="AG9" s="215"/>
      <x:c r="AH9" s="213"/>
      <x:c r="AI9" s="213"/>
      <x:c r="AJ9" s="216"/>
      <x:c r="AK9" s="217"/>
    </x:row>
    <x:row r="10" spans="2:37" s="13" customFormat="1">
      <x:c r="B10" s="22"/>
      <x:c r="C10" s="18"/>
      <x:c r="D10" s="20"/>
      <x:c r="E10" s="18"/>
      <x:c r="F10" s="18"/>
      <x:c r="G10" s="18"/>
      <x:c r="H10" s="18"/>
      <x:c r="I10" s="18"/>
      <x:c r="J10" s="18"/>
      <x:c r="K10" s="18"/>
      <x:c r="L10" s="18"/>
      <x:c r="M10" s="18"/>
      <x:c r="N10" s="18"/>
      <x:c r="O10" s="18"/>
      <x:c r="P10" s="18"/>
      <x:c r="Q10" s="18"/>
      <x:c r="R10" s="18"/>
      <x:c r="S10" s="18"/>
      <x:c r="T10" s="18"/>
      <x:c r="U10" s="18"/>
      <x:c r="V10" s="18"/>
      <x:c r="W10" s="18"/>
      <x:c r="X10" s="18"/>
      <x:c r="Y10" s="18"/>
      <x:c r="Z10" s="18"/>
      <x:c r="AA10" s="18"/>
      <x:c r="AB10" s="18"/>
      <x:c r="AC10" s="18"/>
      <x:c r="AD10" s="18"/>
      <x:c r="AE10" s="18"/>
      <x:c r="AF10" s="18"/>
      <x:c r="AG10" s="18"/>
      <x:c r="AH10" s="18"/>
      <x:c r="AI10" s="18"/>
      <x:c r="AJ10" s="18"/>
      <x:c r="AK10" s="18"/>
    </x:row>
    <x:row r="11" spans="2:37" s="13" customFormat="1" ht="16.75">
      <x:c r="B11" s="22"/>
      <x:c r="C11" s="18"/>
      <x:c r="D11" s="20"/>
      <x:c r="E11" s="18"/>
      <x:c r="F11" s="18"/>
      <x:c r="G11" s="18"/>
      <x:c r="H11" s="18"/>
      <x:c r="I11" s="18"/>
      <x:c r="J11" s="18"/>
      <x:c r="K11" s="18"/>
      <x:c r="L11" s="18"/>
      <x:c r="M11" s="18"/>
      <x:c r="N11" s="18"/>
      <x:c r="O11" s="18"/>
      <x:c r="P11" s="18"/>
      <x:c r="Q11" s="18"/>
      <x:c r="R11" s="18"/>
      <x:c r="S11" s="18"/>
      <x:c r="T11" s="18"/>
      <x:c r="U11" s="18"/>
      <x:c r="V11" s="18"/>
      <x:c r="W11" s="18"/>
      <x:c r="X11" s="18"/>
      <x:c r="Y11" s="18"/>
      <x:c r="Z11" s="18"/>
      <x:c r="AA11" s="18"/>
      <x:c r="AB11" s="18"/>
      <x:c r="AC11" s="18"/>
      <x:c r="AD11" s="18"/>
      <x:c r="AE11" s="18"/>
      <x:c r="AF11" s="18"/>
      <x:c r="AG11" s="18"/>
      <x:c r="AH11" s="18"/>
      <x:c r="AI11" s="92" t="s">
        <x:v>73</x:v>
      </x:c>
      <x:c r="AJ11" s="93">
        <x:f>SUM(AJ15:AJ44)</x:f>
        <x:v>316</x:v>
      </x:c>
      <x:c r="AK11" s="18"/>
    </x:row>
    <x:row r="12" spans="2:37" s="13" customFormat="1" ht="9" customHeight="1">
      <x:c r="B12" s="22"/>
      <x:c r="C12" s="18"/>
      <x:c r="D12" s="20"/>
      <x:c r="E12" s="18"/>
      <x:c r="F12" s="18"/>
      <x:c r="G12" s="18"/>
      <x:c r="H12" s="18"/>
      <x:c r="I12" s="18"/>
      <x:c r="J12" s="18"/>
      <x:c r="K12" s="18"/>
      <x:c r="L12" s="18"/>
      <x:c r="M12" s="18"/>
      <x:c r="N12" s="18"/>
      <x:c r="O12" s="18"/>
      <x:c r="P12" s="18"/>
      <x:c r="Q12" s="18"/>
      <x:c r="R12" s="18"/>
      <x:c r="S12" s="18"/>
      <x:c r="T12" s="18"/>
      <x:c r="U12" s="18"/>
      <x:c r="V12" s="18"/>
      <x:c r="W12" s="18"/>
      <x:c r="X12" s="18"/>
      <x:c r="Y12" s="18"/>
      <x:c r="Z12" s="18"/>
      <x:c r="AA12" s="18"/>
      <x:c r="AB12" s="18"/>
      <x:c r="AC12" s="18"/>
      <x:c r="AD12" s="18"/>
      <x:c r="AE12" s="18"/>
      <x:c r="AF12" s="18"/>
      <x:c r="AG12" s="18"/>
      <x:c r="AH12" s="18"/>
      <x:c r="AI12" s="18"/>
      <x:c r="AJ12" s="18"/>
      <x:c r="AK12" s="18"/>
    </x:row>
    <x:row r="13" spans="2:37" ht="16.75" customHeight="1">
      <x:c r="B13" s="218" t="s">
        <x:v>82</x:v>
      </x:c>
      <x:c r="C13" s="137" t="str">
        <x:f>TEXT(C14,"aaa")</x:f>
        <x:v>일</x:v>
      </x:c>
      <x:c r="D13" s="123" t="str">
        <x:f t="shared" ref="D13:AG13" si="0">TEXT(D14,"aaa")</x:f>
        <x:v>월</x:v>
      </x:c>
      <x:c r="E13" s="123" t="str">
        <x:f t="shared" si="0"/>
        <x:v>화</x:v>
      </x:c>
      <x:c r="F13" s="123" t="str">
        <x:f t="shared" si="0"/>
        <x:v>수</x:v>
      </x:c>
      <x:c r="G13" s="123" t="str">
        <x:f t="shared" si="0"/>
        <x:v>목</x:v>
      </x:c>
      <x:c r="H13" s="123" t="str">
        <x:f t="shared" si="0"/>
        <x:v>금</x:v>
      </x:c>
      <x:c r="I13" s="123" t="str">
        <x:f t="shared" si="0"/>
        <x:v>토</x:v>
      </x:c>
      <x:c r="J13" s="123" t="str">
        <x:f t="shared" si="0"/>
        <x:v>일</x:v>
      </x:c>
      <x:c r="K13" s="123" t="str">
        <x:f t="shared" si="0"/>
        <x:v>월</x:v>
      </x:c>
      <x:c r="L13" s="123" t="str">
        <x:f t="shared" si="0"/>
        <x:v>화</x:v>
      </x:c>
      <x:c r="M13" s="123" t="str">
        <x:f t="shared" si="0"/>
        <x:v>수</x:v>
      </x:c>
      <x:c r="N13" s="123" t="str">
        <x:f t="shared" si="0"/>
        <x:v>목</x:v>
      </x:c>
      <x:c r="O13" s="123" t="str">
        <x:f t="shared" si="0"/>
        <x:v>금</x:v>
      </x:c>
      <x:c r="P13" s="123" t="str">
        <x:f t="shared" si="0"/>
        <x:v>토</x:v>
      </x:c>
      <x:c r="Q13" s="123" t="str">
        <x:f t="shared" si="0"/>
        <x:v>일</x:v>
      </x:c>
      <x:c r="R13" s="123" t="str">
        <x:f t="shared" si="0"/>
        <x:v>월</x:v>
      </x:c>
      <x:c r="S13" s="123" t="str">
        <x:f t="shared" si="0"/>
        <x:v>화</x:v>
      </x:c>
      <x:c r="T13" s="123" t="str">
        <x:f t="shared" si="0"/>
        <x:v>수</x:v>
      </x:c>
      <x:c r="U13" s="123" t="str">
        <x:f t="shared" si="0"/>
        <x:v>목</x:v>
      </x:c>
      <x:c r="V13" s="123" t="str">
        <x:f t="shared" si="0"/>
        <x:v>금</x:v>
      </x:c>
      <x:c r="W13" s="123" t="str">
        <x:f t="shared" si="0"/>
        <x:v>토</x:v>
      </x:c>
      <x:c r="X13" s="123" t="str">
        <x:f t="shared" si="0"/>
        <x:v>일</x:v>
      </x:c>
      <x:c r="Y13" s="123" t="str">
        <x:f t="shared" si="0"/>
        <x:v>월</x:v>
      </x:c>
      <x:c r="Z13" s="123" t="str">
        <x:f t="shared" si="0"/>
        <x:v>화</x:v>
      </x:c>
      <x:c r="AA13" s="123" t="str">
        <x:f t="shared" si="0"/>
        <x:v>수</x:v>
      </x:c>
      <x:c r="AB13" s="123" t="str">
        <x:f t="shared" si="0"/>
        <x:v>목</x:v>
      </x:c>
      <x:c r="AC13" s="123" t="str">
        <x:f t="shared" si="0"/>
        <x:v>금</x:v>
      </x:c>
      <x:c r="AD13" s="123" t="str">
        <x:f t="shared" si="0"/>
        <x:v>토</x:v>
      </x:c>
      <x:c r="AE13" s="123" t="str">
        <x:f t="shared" si="0"/>
        <x:v/>
      </x:c>
      <x:c r="AF13" s="123" t="str">
        <x:f t="shared" si="0"/>
        <x:v/>
      </x:c>
      <x:c r="AG13" s="138" t="str">
        <x:f t="shared" si="0"/>
        <x:v/>
      </x:c>
      <x:c r="AH13" s="220" t="s">
        <x:v>4</x:v>
      </x:c>
      <x:c r="AI13" s="222" t="s">
        <x:v>60</x:v>
      </x:c>
      <x:c r="AJ13" s="224" t="s">
        <x:v>66</x:v>
      </x:c>
      <x:c r="AK13" s="226" t="s">
        <x:v>2</x:v>
      </x:c>
    </x:row>
    <x:row r="14" spans="2:54" ht="16.75">
      <x:c r="B14" s="219"/>
      <x:c r="C14" s="139">
        <x:f>DATE($C$2,$C$3,1)</x:f>
        <x:v>46054</x:v>
      </x:c>
      <x:c r="D14" s="130">
        <x:f>IF(C14="","",IF(MONTH(C14+1)=$C$3,C14+1,""))</x:f>
        <x:v>46055</x:v>
      </x:c>
      <x:c r="E14" s="130">
        <x:f t="shared" ref="E14:AG14" si="1">IF(D14="","",IF(MONTH(D14+1)=$C$3,D14+1,""))</x:f>
        <x:v>46056</x:v>
      </x:c>
      <x:c r="F14" s="130">
        <x:f t="shared" si="1"/>
        <x:v>46057</x:v>
      </x:c>
      <x:c r="G14" s="130">
        <x:f t="shared" si="1"/>
        <x:v>46058</x:v>
      </x:c>
      <x:c r="H14" s="130">
        <x:f t="shared" si="1"/>
        <x:v>46059</x:v>
      </x:c>
      <x:c r="I14" s="130">
        <x:f t="shared" si="1"/>
        <x:v>46060</x:v>
      </x:c>
      <x:c r="J14" s="130">
        <x:f t="shared" si="1"/>
        <x:v>46061</x:v>
      </x:c>
      <x:c r="K14" s="130">
        <x:f t="shared" si="1"/>
        <x:v>46062</x:v>
      </x:c>
      <x:c r="L14" s="130">
        <x:f t="shared" si="1"/>
        <x:v>46063</x:v>
      </x:c>
      <x:c r="M14" s="130">
        <x:f t="shared" si="1"/>
        <x:v>46064</x:v>
      </x:c>
      <x:c r="N14" s="130">
        <x:f t="shared" si="1"/>
        <x:v>46065</x:v>
      </x:c>
      <x:c r="O14" s="130">
        <x:f t="shared" si="1"/>
        <x:v>46066</x:v>
      </x:c>
      <x:c r="P14" s="130">
        <x:f t="shared" si="1"/>
        <x:v>46067</x:v>
      </x:c>
      <x:c r="Q14" s="130">
        <x:f t="shared" si="1"/>
        <x:v>46068</x:v>
      </x:c>
      <x:c r="R14" s="130">
        <x:f t="shared" si="1"/>
        <x:v>46069</x:v>
      </x:c>
      <x:c r="S14" s="130">
        <x:f t="shared" si="1"/>
        <x:v>46070</x:v>
      </x:c>
      <x:c r="T14" s="130">
        <x:f t="shared" si="1"/>
        <x:v>46071</x:v>
      </x:c>
      <x:c r="U14" s="130">
        <x:f t="shared" si="1"/>
        <x:v>46072</x:v>
      </x:c>
      <x:c r="V14" s="130">
        <x:f t="shared" si="1"/>
        <x:v>46073</x:v>
      </x:c>
      <x:c r="W14" s="130">
        <x:f t="shared" si="1"/>
        <x:v>46074</x:v>
      </x:c>
      <x:c r="X14" s="130">
        <x:f t="shared" si="1"/>
        <x:v>46075</x:v>
      </x:c>
      <x:c r="Y14" s="130">
        <x:f t="shared" si="1"/>
        <x:v>46076</x:v>
      </x:c>
      <x:c r="Z14" s="130">
        <x:f t="shared" si="1"/>
        <x:v>46077</x:v>
      </x:c>
      <x:c r="AA14" s="130">
        <x:f t="shared" si="1"/>
        <x:v>46078</x:v>
      </x:c>
      <x:c r="AB14" s="130">
        <x:f t="shared" si="1"/>
        <x:v>46079</x:v>
      </x:c>
      <x:c r="AC14" s="130">
        <x:f t="shared" si="1"/>
        <x:v>46080</x:v>
      </x:c>
      <x:c r="AD14" s="130">
        <x:f t="shared" si="1"/>
        <x:v>46081</x:v>
      </x:c>
      <x:c r="AE14" s="130" t="str">
        <x:f t="shared" si="1"/>
        <x:v/>
      </x:c>
      <x:c r="AF14" s="130" t="str">
        <x:f t="shared" si="1"/>
        <x:v/>
      </x:c>
      <x:c r="AG14" s="140" t="str">
        <x:f t="shared" si="1"/>
        <x:v/>
      </x:c>
      <x:c r="AH14" s="221"/>
      <x:c r="AI14" s="223"/>
      <x:c r="AJ14" s="225"/>
      <x:c r="AK14" s="227"/>
      <x:c r="AL14" s="15"/>
      <x:c r="AM14" s="15"/>
      <x:c r="AN14" s="15"/>
      <x:c r="AO14" s="15"/>
      <x:c r="AP14" s="15"/>
      <x:c r="AQ14" s="15"/>
      <x:c r="AR14" s="15"/>
      <x:c r="AS14" s="15"/>
      <x:c r="AT14" s="15"/>
      <x:c r="AU14" s="15"/>
      <x:c r="AV14" s="15"/>
      <x:c r="AW14" s="15"/>
      <x:c r="AX14" s="15"/>
      <x:c r="AY14" s="15"/>
      <x:c r="AZ14" s="15"/>
      <x:c r="BA14" s="15"/>
      <x:c r="BB14" s="15"/>
    </x:row>
    <x:row r="15" spans="2:37">
      <x:c r="B15" s="141" t="s">
        <x:v>29</x:v>
      </x:c>
      <x:c r="C15" s="131"/>
      <x:c r="D15" s="132">
        <x:v>8</x:v>
      </x:c>
      <x:c r="E15" s="132">
        <x:v>8</x:v>
      </x:c>
      <x:c r="F15" s="132">
        <x:v>8</x:v>
      </x:c>
      <x:c r="G15" s="132">
        <x:v>8</x:v>
      </x:c>
      <x:c r="H15" s="133">
        <x:v>8</x:v>
      </x:c>
      <x:c r="I15" s="133"/>
      <x:c r="J15" s="133"/>
      <x:c r="K15" s="133">
        <x:v>8</x:v>
      </x:c>
      <x:c r="L15" s="133">
        <x:v>8</x:v>
      </x:c>
      <x:c r="M15" s="133">
        <x:v>8</x:v>
      </x:c>
      <x:c r="N15" s="133">
        <x:v>8</x:v>
      </x:c>
      <x:c r="O15" s="133">
        <x:v>8</x:v>
      </x:c>
      <x:c r="P15" s="133"/>
      <x:c r="Q15" s="133"/>
      <x:c r="R15" s="133"/>
      <x:c r="S15" s="133"/>
      <x:c r="T15" s="133"/>
      <x:c r="U15" s="133">
        <x:v>8</x:v>
      </x:c>
      <x:c r="V15" s="133">
        <x:v>8</x:v>
      </x:c>
      <x:c r="W15" s="133"/>
      <x:c r="X15" s="133"/>
      <x:c r="Y15" s="133">
        <x:v>8</x:v>
      </x:c>
      <x:c r="Z15" s="133">
        <x:v>8</x:v>
      </x:c>
      <x:c r="AA15" s="133">
        <x:v>8</x:v>
      </x:c>
      <x:c r="AB15" s="133">
        <x:v>8</x:v>
      </x:c>
      <x:c r="AC15" s="133">
        <x:v>8</x:v>
      </x:c>
      <x:c r="AD15" s="133"/>
      <x:c r="AE15" s="133"/>
      <x:c r="AF15" s="133"/>
      <x:c r="AG15" s="142"/>
      <x:c r="AH15" s="143">
        <x:v>8</x:v>
      </x:c>
      <x:c r="AI15" s="134">
        <x:f>COUNTIF(C15:AG15,"&gt;0")</x:f>
        <x:v>17</x:v>
      </x:c>
      <x:c r="AJ15" s="135">
        <x:f>SUM(C15:AF15)</x:f>
        <x:v>136</x:v>
      </x:c>
      <x:c r="AK15" s="136">
        <x:f>$C$6*AH15-AJ15</x:f>
        <x:v>32</x:v>
      </x:c>
    </x:row>
    <x:row r="16" spans="2:37">
      <x:c r="B16" s="144" t="s">
        <x:v>44</x:v>
      </x:c>
      <x:c r="C16" s="145"/>
      <x:c r="D16" s="16">
        <x:v>8</x:v>
      </x:c>
      <x:c r="E16" s="16">
        <x:v>8</x:v>
      </x:c>
      <x:c r="F16" s="16">
        <x:v>8</x:v>
      </x:c>
      <x:c r="G16" s="16">
        <x:v>8</x:v>
      </x:c>
      <x:c r="H16" s="28">
        <x:v>8</x:v>
      </x:c>
      <x:c r="I16" s="28"/>
      <x:c r="J16" s="28"/>
      <x:c r="K16" s="28">
        <x:v>8</x:v>
      </x:c>
      <x:c r="L16" s="28">
        <x:v>8</x:v>
      </x:c>
      <x:c r="M16" s="28">
        <x:v>8</x:v>
      </x:c>
      <x:c r="N16" s="28">
        <x:v>8</x:v>
      </x:c>
      <x:c r="O16" s="28">
        <x:v>8</x:v>
      </x:c>
      <x:c r="P16" s="28"/>
      <x:c r="Q16" s="28"/>
      <x:c r="R16" s="28"/>
      <x:c r="S16" s="28"/>
      <x:c r="T16" s="28"/>
      <x:c r="U16" s="28">
        <x:v>8</x:v>
      </x:c>
      <x:c r="V16" s="28">
        <x:v>8</x:v>
      </x:c>
      <x:c r="W16" s="28"/>
      <x:c r="X16" s="28"/>
      <x:c r="Y16" s="28">
        <x:v>8</x:v>
      </x:c>
      <x:c r="Z16" s="28">
        <x:v>8</x:v>
      </x:c>
      <x:c r="AA16" s="28">
        <x:v>8</x:v>
      </x:c>
      <x:c r="AB16" s="28">
        <x:v>8</x:v>
      </x:c>
      <x:c r="AC16" s="28">
        <x:v>8</x:v>
      </x:c>
      <x:c r="AD16" s="28"/>
      <x:c r="AE16" s="28"/>
      <x:c r="AF16" s="28"/>
      <x:c r="AG16" s="146"/>
      <x:c r="AH16" s="147">
        <x:v>8</x:v>
      </x:c>
      <x:c r="AI16" s="29">
        <x:f t="shared" ref="AI16:AI44" si="2">COUNTIF(C16:AG16,"&gt;0")</x:f>
        <x:v>17</x:v>
      </x:c>
      <x:c r="AJ16" s="17">
        <x:f t="shared" ref="AJ16:AJ44" si="3">SUM(C16:AF16)</x:f>
        <x:v>136</x:v>
      </x:c>
      <x:c r="AK16" s="124">
        <x:f t="shared" ref="AK16:AK44" si="4">$C$6*AH16-AJ16</x:f>
        <x:v>32</x:v>
      </x:c>
    </x:row>
    <x:row r="17" spans="2:37">
      <x:c r="B17" s="144" t="s">
        <x:v>27</x:v>
      </x:c>
      <x:c r="C17" s="145"/>
      <x:c r="D17" s="16">
        <x:v>4</x:v>
      </x:c>
      <x:c r="E17" s="16">
        <x:v>4</x:v>
      </x:c>
      <x:c r="F17" s="16">
        <x:v>4</x:v>
      </x:c>
      <x:c r="G17" s="16">
        <x:v>4</x:v>
      </x:c>
      <x:c r="H17" s="28">
        <x:v>4</x:v>
      </x:c>
      <x:c r="I17" s="28"/>
      <x:c r="J17" s="28"/>
      <x:c r="K17" s="28">
        <x:v>4</x:v>
      </x:c>
      <x:c r="L17" s="28">
        <x:v>4</x:v>
      </x:c>
      <x:c r="M17" s="28">
        <x:v>4</x:v>
      </x:c>
      <x:c r="N17" s="28">
        <x:v>4</x:v>
      </x:c>
      <x:c r="O17" s="28">
        <x:v>4</x:v>
      </x:c>
      <x:c r="P17" s="28"/>
      <x:c r="Q17" s="28"/>
      <x:c r="R17" s="28"/>
      <x:c r="S17" s="28"/>
      <x:c r="T17" s="28"/>
      <x:c r="U17" s="28">
        <x:v>4</x:v>
      </x:c>
      <x:c r="V17" s="28"/>
      <x:c r="W17" s="28"/>
      <x:c r="X17" s="28"/>
      <x:c r="Y17" s="28"/>
      <x:c r="Z17" s="28"/>
      <x:c r="AA17" s="28"/>
      <x:c r="AB17" s="28"/>
      <x:c r="AC17" s="28"/>
      <x:c r="AD17" s="28"/>
      <x:c r="AE17" s="28"/>
      <x:c r="AF17" s="28"/>
      <x:c r="AG17" s="146"/>
      <x:c r="AH17" s="147">
        <x:v>4</x:v>
      </x:c>
      <x:c r="AI17" s="29">
        <x:f t="shared" si="2"/>
        <x:v>11</x:v>
      </x:c>
      <x:c r="AJ17" s="17">
        <x:f t="shared" si="3"/>
        <x:v>44</x:v>
      </x:c>
      <x:c r="AK17" s="124">
        <x:f t="shared" si="4"/>
        <x:v>40</x:v>
      </x:c>
    </x:row>
    <x:row r="18" spans="2:37">
      <x:c r="B18" s="148"/>
      <x:c r="C18" s="125"/>
      <x:c r="D18" s="16"/>
      <x:c r="E18" s="16"/>
      <x:c r="F18" s="16"/>
      <x:c r="G18" s="16"/>
      <x:c r="H18" s="16"/>
      <x:c r="I18" s="17"/>
      <x:c r="J18" s="17"/>
      <x:c r="K18" s="16"/>
      <x:c r="L18" s="16"/>
      <x:c r="M18" s="16"/>
      <x:c r="N18" s="16"/>
      <x:c r="O18" s="16"/>
      <x:c r="P18" s="17"/>
      <x:c r="Q18" s="17"/>
      <x:c r="R18" s="17"/>
      <x:c r="S18" s="17"/>
      <x:c r="T18" s="17"/>
      <x:c r="U18" s="16"/>
      <x:c r="V18" s="16"/>
      <x:c r="W18" s="17"/>
      <x:c r="X18" s="17"/>
      <x:c r="Y18" s="16"/>
      <x:c r="Z18" s="16"/>
      <x:c r="AA18" s="16"/>
      <x:c r="AB18" s="16"/>
      <x:c r="AC18" s="16"/>
      <x:c r="AD18" s="17"/>
      <x:c r="AE18" s="17"/>
      <x:c r="AF18" s="17"/>
      <x:c r="AG18" s="146"/>
      <x:c r="AH18" s="147"/>
      <x:c r="AI18" s="29">
        <x:f t="shared" si="2"/>
        <x:v>0</x:v>
      </x:c>
      <x:c r="AJ18" s="17">
        <x:f t="shared" si="3"/>
        <x:v>0</x:v>
      </x:c>
      <x:c r="AK18" s="124">
        <x:f t="shared" si="4"/>
        <x:v>0</x:v>
      </x:c>
    </x:row>
    <x:row r="19" spans="2:37">
      <x:c r="B19" s="148"/>
      <x:c r="C19" s="125"/>
      <x:c r="D19" s="16"/>
      <x:c r="E19" s="16"/>
      <x:c r="F19" s="16"/>
      <x:c r="G19" s="16"/>
      <x:c r="H19" s="16"/>
      <x:c r="I19" s="17"/>
      <x:c r="J19" s="17"/>
      <x:c r="K19" s="16"/>
      <x:c r="L19" s="16"/>
      <x:c r="M19" s="16"/>
      <x:c r="N19" s="16"/>
      <x:c r="O19" s="16"/>
      <x:c r="P19" s="17"/>
      <x:c r="Q19" s="17"/>
      <x:c r="R19" s="17"/>
      <x:c r="S19" s="17"/>
      <x:c r="T19" s="17"/>
      <x:c r="U19" s="16"/>
      <x:c r="V19" s="17"/>
      <x:c r="W19" s="17"/>
      <x:c r="X19" s="17"/>
      <x:c r="Y19" s="16"/>
      <x:c r="Z19" s="16"/>
      <x:c r="AA19" s="16"/>
      <x:c r="AB19" s="17"/>
      <x:c r="AC19" s="16"/>
      <x:c r="AD19" s="17"/>
      <x:c r="AE19" s="17"/>
      <x:c r="AF19" s="17"/>
      <x:c r="AG19" s="146"/>
      <x:c r="AH19" s="147"/>
      <x:c r="AI19" s="29">
        <x:f t="shared" si="2"/>
        <x:v>0</x:v>
      </x:c>
      <x:c r="AJ19" s="17">
        <x:f t="shared" si="3"/>
        <x:v>0</x:v>
      </x:c>
      <x:c r="AK19" s="124">
        <x:f t="shared" si="4"/>
        <x:v>0</x:v>
      </x:c>
    </x:row>
    <x:row r="20" spans="2:37">
      <x:c r="B20" s="148"/>
      <x:c r="C20" s="125"/>
      <x:c r="D20" s="16"/>
      <x:c r="E20" s="16"/>
      <x:c r="F20" s="17"/>
      <x:c r="G20" s="17"/>
      <x:c r="H20" s="17"/>
      <x:c r="I20" s="17"/>
      <x:c r="J20" s="17"/>
      <x:c r="K20" s="17"/>
      <x:c r="L20" s="17"/>
      <x:c r="M20" s="17"/>
      <x:c r="N20" s="17"/>
      <x:c r="O20" s="16"/>
      <x:c r="P20" s="17"/>
      <x:c r="Q20" s="17"/>
      <x:c r="R20" s="17"/>
      <x:c r="S20" s="17"/>
      <x:c r="T20" s="17"/>
      <x:c r="U20" s="16"/>
      <x:c r="V20" s="16"/>
      <x:c r="W20" s="17"/>
      <x:c r="X20" s="17"/>
      <x:c r="Y20" s="16"/>
      <x:c r="Z20" s="16"/>
      <x:c r="AA20" s="17"/>
      <x:c r="AB20" s="17"/>
      <x:c r="AC20" s="16"/>
      <x:c r="AD20" s="17"/>
      <x:c r="AE20" s="17"/>
      <x:c r="AF20" s="17"/>
      <x:c r="AG20" s="146"/>
      <x:c r="AH20" s="147"/>
      <x:c r="AI20" s="29">
        <x:f t="shared" si="2"/>
        <x:v>0</x:v>
      </x:c>
      <x:c r="AJ20" s="17">
        <x:f t="shared" si="3"/>
        <x:v>0</x:v>
      </x:c>
      <x:c r="AK20" s="124">
        <x:f t="shared" si="4"/>
        <x:v>0</x:v>
      </x:c>
    </x:row>
    <x:row r="21" spans="2:37">
      <x:c r="B21" s="148"/>
      <x:c r="C21" s="125"/>
      <x:c r="D21" s="16"/>
      <x:c r="E21" s="16"/>
      <x:c r="F21" s="17"/>
      <x:c r="G21" s="17"/>
      <x:c r="H21" s="17"/>
      <x:c r="I21" s="17"/>
      <x:c r="J21" s="17"/>
      <x:c r="K21" s="17"/>
      <x:c r="L21" s="17"/>
      <x:c r="M21" s="17"/>
      <x:c r="N21" s="17"/>
      <x:c r="O21" s="16"/>
      <x:c r="P21" s="17"/>
      <x:c r="Q21" s="17"/>
      <x:c r="R21" s="17"/>
      <x:c r="S21" s="17"/>
      <x:c r="T21" s="17"/>
      <x:c r="U21" s="16"/>
      <x:c r="V21" s="16"/>
      <x:c r="W21" s="17"/>
      <x:c r="X21" s="17"/>
      <x:c r="Y21" s="16"/>
      <x:c r="Z21" s="16"/>
      <x:c r="AA21" s="17"/>
      <x:c r="AB21" s="17"/>
      <x:c r="AC21" s="16"/>
      <x:c r="AD21" s="17"/>
      <x:c r="AE21" s="17"/>
      <x:c r="AF21" s="17"/>
      <x:c r="AG21" s="146"/>
      <x:c r="AH21" s="147"/>
      <x:c r="AI21" s="29">
        <x:f t="shared" si="2"/>
        <x:v>0</x:v>
      </x:c>
      <x:c r="AJ21" s="17">
        <x:f t="shared" si="3"/>
        <x:v>0</x:v>
      </x:c>
      <x:c r="AK21" s="124">
        <x:f t="shared" si="4"/>
        <x:v>0</x:v>
      </x:c>
    </x:row>
    <x:row r="22" spans="2:37">
      <x:c r="B22" s="148"/>
      <x:c r="C22" s="125"/>
      <x:c r="D22" s="16"/>
      <x:c r="E22" s="16"/>
      <x:c r="F22" s="16"/>
      <x:c r="G22" s="16"/>
      <x:c r="H22" s="16"/>
      <x:c r="I22" s="17"/>
      <x:c r="J22" s="17"/>
      <x:c r="K22" s="16"/>
      <x:c r="L22" s="16"/>
      <x:c r="M22" s="16"/>
      <x:c r="N22" s="16"/>
      <x:c r="O22" s="16"/>
      <x:c r="P22" s="17"/>
      <x:c r="Q22" s="17"/>
      <x:c r="R22" s="17"/>
      <x:c r="S22" s="17"/>
      <x:c r="T22" s="17"/>
      <x:c r="U22" s="16"/>
      <x:c r="V22" s="16"/>
      <x:c r="W22" s="17"/>
      <x:c r="X22" s="17"/>
      <x:c r="Y22" s="16"/>
      <x:c r="Z22" s="16"/>
      <x:c r="AA22" s="16"/>
      <x:c r="AB22" s="16"/>
      <x:c r="AC22" s="16"/>
      <x:c r="AD22" s="17"/>
      <x:c r="AE22" s="17"/>
      <x:c r="AF22" s="17"/>
      <x:c r="AG22" s="146"/>
      <x:c r="AH22" s="147"/>
      <x:c r="AI22" s="29">
        <x:f t="shared" si="2"/>
        <x:v>0</x:v>
      </x:c>
      <x:c r="AJ22" s="17">
        <x:f t="shared" si="3"/>
        <x:v>0</x:v>
      </x:c>
      <x:c r="AK22" s="124">
        <x:f t="shared" si="4"/>
        <x:v>0</x:v>
      </x:c>
    </x:row>
    <x:row r="23" spans="2:37">
      <x:c r="B23" s="148"/>
      <x:c r="C23" s="125"/>
      <x:c r="D23" s="16"/>
      <x:c r="E23" s="16"/>
      <x:c r="F23" s="17"/>
      <x:c r="G23" s="17"/>
      <x:c r="H23" s="17"/>
      <x:c r="I23" s="17"/>
      <x:c r="J23" s="17"/>
      <x:c r="K23" s="17"/>
      <x:c r="L23" s="17"/>
      <x:c r="M23" s="17"/>
      <x:c r="N23" s="17"/>
      <x:c r="O23" s="16"/>
      <x:c r="P23" s="17"/>
      <x:c r="Q23" s="17"/>
      <x:c r="R23" s="17"/>
      <x:c r="S23" s="17"/>
      <x:c r="T23" s="17"/>
      <x:c r="U23" s="16"/>
      <x:c r="V23" s="16"/>
      <x:c r="W23" s="17"/>
      <x:c r="X23" s="17"/>
      <x:c r="Y23" s="16"/>
      <x:c r="Z23" s="16"/>
      <x:c r="AA23" s="17"/>
      <x:c r="AB23" s="17"/>
      <x:c r="AC23" s="16"/>
      <x:c r="AD23" s="17"/>
      <x:c r="AE23" s="17"/>
      <x:c r="AF23" s="17"/>
      <x:c r="AG23" s="146"/>
      <x:c r="AH23" s="147"/>
      <x:c r="AI23" s="29">
        <x:f t="shared" si="2"/>
        <x:v>0</x:v>
      </x:c>
      <x:c r="AJ23" s="17">
        <x:f t="shared" si="3"/>
        <x:v>0</x:v>
      </x:c>
      <x:c r="AK23" s="124">
        <x:f t="shared" si="4"/>
        <x:v>0</x:v>
      </x:c>
    </x:row>
    <x:row r="24" spans="2:37">
      <x:c r="B24" s="148"/>
      <x:c r="C24" s="125"/>
      <x:c r="D24" s="16"/>
      <x:c r="E24" s="16"/>
      <x:c r="F24" s="17"/>
      <x:c r="G24" s="17"/>
      <x:c r="H24" s="17"/>
      <x:c r="I24" s="17"/>
      <x:c r="J24" s="17"/>
      <x:c r="K24" s="17"/>
      <x:c r="L24" s="17"/>
      <x:c r="M24" s="17"/>
      <x:c r="N24" s="17"/>
      <x:c r="O24" s="16"/>
      <x:c r="P24" s="17"/>
      <x:c r="Q24" s="17"/>
      <x:c r="R24" s="17"/>
      <x:c r="S24" s="17"/>
      <x:c r="T24" s="17"/>
      <x:c r="U24" s="16"/>
      <x:c r="V24" s="16"/>
      <x:c r="W24" s="17"/>
      <x:c r="X24" s="17"/>
      <x:c r="Y24" s="16"/>
      <x:c r="Z24" s="16"/>
      <x:c r="AA24" s="17"/>
      <x:c r="AB24" s="17"/>
      <x:c r="AC24" s="16"/>
      <x:c r="AD24" s="17"/>
      <x:c r="AE24" s="17"/>
      <x:c r="AF24" s="17"/>
      <x:c r="AG24" s="146"/>
      <x:c r="AH24" s="147"/>
      <x:c r="AI24" s="29">
        <x:f t="shared" si="2"/>
        <x:v>0</x:v>
      </x:c>
      <x:c r="AJ24" s="17">
        <x:f t="shared" si="3"/>
        <x:v>0</x:v>
      </x:c>
      <x:c r="AK24" s="124">
        <x:f t="shared" si="4"/>
        <x:v>0</x:v>
      </x:c>
    </x:row>
    <x:row r="25" spans="2:37">
      <x:c r="B25" s="148"/>
      <x:c r="C25" s="125"/>
      <x:c r="D25" s="16"/>
      <x:c r="E25" s="16"/>
      <x:c r="F25" s="16"/>
      <x:c r="G25" s="16"/>
      <x:c r="H25" s="16"/>
      <x:c r="I25" s="17"/>
      <x:c r="J25" s="17"/>
      <x:c r="K25" s="16"/>
      <x:c r="L25" s="16"/>
      <x:c r="M25" s="16"/>
      <x:c r="N25" s="16"/>
      <x:c r="O25" s="16"/>
      <x:c r="P25" s="17"/>
      <x:c r="Q25" s="17"/>
      <x:c r="R25" s="17"/>
      <x:c r="S25" s="17"/>
      <x:c r="T25" s="17"/>
      <x:c r="U25" s="16"/>
      <x:c r="V25" s="16"/>
      <x:c r="W25" s="17"/>
      <x:c r="X25" s="17"/>
      <x:c r="Y25" s="16"/>
      <x:c r="Z25" s="16"/>
      <x:c r="AA25" s="16"/>
      <x:c r="AB25" s="16"/>
      <x:c r="AC25" s="16"/>
      <x:c r="AD25" s="17"/>
      <x:c r="AE25" s="17"/>
      <x:c r="AF25" s="17"/>
      <x:c r="AG25" s="146"/>
      <x:c r="AH25" s="147"/>
      <x:c r="AI25" s="29">
        <x:f t="shared" si="2"/>
        <x:v>0</x:v>
      </x:c>
      <x:c r="AJ25" s="17">
        <x:f t="shared" si="3"/>
        <x:v>0</x:v>
      </x:c>
      <x:c r="AK25" s="124">
        <x:f t="shared" si="4"/>
        <x:v>0</x:v>
      </x:c>
    </x:row>
    <x:row r="26" spans="2:37">
      <x:c r="B26" s="148"/>
      <x:c r="C26" s="125"/>
      <x:c r="D26" s="16"/>
      <x:c r="E26" s="16"/>
      <x:c r="F26" s="16"/>
      <x:c r="G26" s="16"/>
      <x:c r="H26" s="16"/>
      <x:c r="I26" s="17"/>
      <x:c r="J26" s="17"/>
      <x:c r="K26" s="16"/>
      <x:c r="L26" s="16"/>
      <x:c r="M26" s="16"/>
      <x:c r="N26" s="16"/>
      <x:c r="O26" s="16"/>
      <x:c r="P26" s="17"/>
      <x:c r="Q26" s="17"/>
      <x:c r="R26" s="17"/>
      <x:c r="S26" s="17"/>
      <x:c r="T26" s="17"/>
      <x:c r="U26" s="16"/>
      <x:c r="V26" s="16"/>
      <x:c r="W26" s="17"/>
      <x:c r="X26" s="17"/>
      <x:c r="Y26" s="16"/>
      <x:c r="Z26" s="16"/>
      <x:c r="AA26" s="16"/>
      <x:c r="AB26" s="16"/>
      <x:c r="AC26" s="16"/>
      <x:c r="AD26" s="17"/>
      <x:c r="AE26" s="17"/>
      <x:c r="AF26" s="17"/>
      <x:c r="AG26" s="146"/>
      <x:c r="AH26" s="147"/>
      <x:c r="AI26" s="29">
        <x:f t="shared" si="2"/>
        <x:v>0</x:v>
      </x:c>
      <x:c r="AJ26" s="17">
        <x:f t="shared" si="3"/>
        <x:v>0</x:v>
      </x:c>
      <x:c r="AK26" s="124">
        <x:f t="shared" si="4"/>
        <x:v>0</x:v>
      </x:c>
    </x:row>
    <x:row r="27" spans="2:37">
      <x:c r="B27" s="149"/>
      <x:c r="C27" s="125"/>
      <x:c r="D27" s="17"/>
      <x:c r="E27" s="17"/>
      <x:c r="F27" s="17"/>
      <x:c r="G27" s="17"/>
      <x:c r="H27" s="17"/>
      <x:c r="I27" s="17"/>
      <x:c r="J27" s="17"/>
      <x:c r="K27" s="17"/>
      <x:c r="L27" s="17"/>
      <x:c r="M27" s="17"/>
      <x:c r="N27" s="17"/>
      <x:c r="O27" s="17"/>
      <x:c r="P27" s="17"/>
      <x:c r="Q27" s="17"/>
      <x:c r="R27" s="17"/>
      <x:c r="S27" s="17"/>
      <x:c r="T27" s="17"/>
      <x:c r="U27" s="17"/>
      <x:c r="V27" s="17"/>
      <x:c r="W27" s="17"/>
      <x:c r="X27" s="17"/>
      <x:c r="Y27" s="17"/>
      <x:c r="Z27" s="17"/>
      <x:c r="AA27" s="17"/>
      <x:c r="AB27" s="17"/>
      <x:c r="AC27" s="17"/>
      <x:c r="AD27" s="17"/>
      <x:c r="AE27" s="17"/>
      <x:c r="AF27" s="17"/>
      <x:c r="AG27" s="146"/>
      <x:c r="AH27" s="150"/>
      <x:c r="AI27" s="29">
        <x:f t="shared" si="2"/>
        <x:v>0</x:v>
      </x:c>
      <x:c r="AJ27" s="17">
        <x:f t="shared" si="3"/>
        <x:v>0</x:v>
      </x:c>
      <x:c r="AK27" s="124">
        <x:f t="shared" si="4"/>
        <x:v>0</x:v>
      </x:c>
    </x:row>
    <x:row r="28" spans="2:37">
      <x:c r="B28" s="149"/>
      <x:c r="C28" s="125"/>
      <x:c r="D28" s="17"/>
      <x:c r="E28" s="17"/>
      <x:c r="F28" s="17"/>
      <x:c r="G28" s="17"/>
      <x:c r="H28" s="17"/>
      <x:c r="I28" s="17"/>
      <x:c r="J28" s="17"/>
      <x:c r="K28" s="17"/>
      <x:c r="L28" s="17"/>
      <x:c r="M28" s="17"/>
      <x:c r="N28" s="17"/>
      <x:c r="O28" s="17"/>
      <x:c r="P28" s="17"/>
      <x:c r="Q28" s="17"/>
      <x:c r="R28" s="17"/>
      <x:c r="S28" s="17"/>
      <x:c r="T28" s="17"/>
      <x:c r="U28" s="17"/>
      <x:c r="V28" s="17"/>
      <x:c r="W28" s="17"/>
      <x:c r="X28" s="17"/>
      <x:c r="Y28" s="17"/>
      <x:c r="Z28" s="17"/>
      <x:c r="AA28" s="17"/>
      <x:c r="AB28" s="17"/>
      <x:c r="AC28" s="17"/>
      <x:c r="AD28" s="17"/>
      <x:c r="AE28" s="17"/>
      <x:c r="AF28" s="17"/>
      <x:c r="AG28" s="146"/>
      <x:c r="AH28" s="150"/>
      <x:c r="AI28" s="29">
        <x:f t="shared" si="2"/>
        <x:v>0</x:v>
      </x:c>
      <x:c r="AJ28" s="17">
        <x:f t="shared" si="3"/>
        <x:v>0</x:v>
      </x:c>
      <x:c r="AK28" s="124">
        <x:f t="shared" si="4"/>
        <x:v>0</x:v>
      </x:c>
    </x:row>
    <x:row r="29" spans="2:37">
      <x:c r="B29" s="149"/>
      <x:c r="C29" s="125"/>
      <x:c r="D29" s="17"/>
      <x:c r="E29" s="17"/>
      <x:c r="F29" s="17"/>
      <x:c r="G29" s="17"/>
      <x:c r="H29" s="17"/>
      <x:c r="I29" s="17"/>
      <x:c r="J29" s="17"/>
      <x:c r="K29" s="17"/>
      <x:c r="L29" s="17"/>
      <x:c r="M29" s="17"/>
      <x:c r="N29" s="17"/>
      <x:c r="O29" s="17"/>
      <x:c r="P29" s="17"/>
      <x:c r="Q29" s="17"/>
      <x:c r="R29" s="17"/>
      <x:c r="S29" s="17"/>
      <x:c r="T29" s="17"/>
      <x:c r="U29" s="17"/>
      <x:c r="V29" s="17"/>
      <x:c r="W29" s="17"/>
      <x:c r="X29" s="17"/>
      <x:c r="Y29" s="17"/>
      <x:c r="Z29" s="17"/>
      <x:c r="AA29" s="17"/>
      <x:c r="AB29" s="17"/>
      <x:c r="AC29" s="17"/>
      <x:c r="AD29" s="17"/>
      <x:c r="AE29" s="17"/>
      <x:c r="AF29" s="17"/>
      <x:c r="AG29" s="146"/>
      <x:c r="AH29" s="150"/>
      <x:c r="AI29" s="29">
        <x:f t="shared" si="2"/>
        <x:v>0</x:v>
      </x:c>
      <x:c r="AJ29" s="17">
        <x:f t="shared" si="3"/>
        <x:v>0</x:v>
      </x:c>
      <x:c r="AK29" s="124">
        <x:f t="shared" si="4"/>
        <x:v>0</x:v>
      </x:c>
    </x:row>
    <x:row r="30" spans="2:37">
      <x:c r="B30" s="149"/>
      <x:c r="C30" s="125"/>
      <x:c r="D30" s="17"/>
      <x:c r="E30" s="17"/>
      <x:c r="F30" s="17"/>
      <x:c r="G30" s="17"/>
      <x:c r="H30" s="17"/>
      <x:c r="I30" s="17"/>
      <x:c r="J30" s="17"/>
      <x:c r="K30" s="17"/>
      <x:c r="L30" s="17"/>
      <x:c r="M30" s="17"/>
      <x:c r="N30" s="17"/>
      <x:c r="O30" s="17"/>
      <x:c r="P30" s="17"/>
      <x:c r="Q30" s="17"/>
      <x:c r="R30" s="17"/>
      <x:c r="S30" s="17"/>
      <x:c r="T30" s="17"/>
      <x:c r="U30" s="17"/>
      <x:c r="V30" s="17"/>
      <x:c r="W30" s="17"/>
      <x:c r="X30" s="17"/>
      <x:c r="Y30" s="17"/>
      <x:c r="Z30" s="17"/>
      <x:c r="AA30" s="17"/>
      <x:c r="AB30" s="17"/>
      <x:c r="AC30" s="17"/>
      <x:c r="AD30" s="17"/>
      <x:c r="AE30" s="17"/>
      <x:c r="AF30" s="17"/>
      <x:c r="AG30" s="146"/>
      <x:c r="AH30" s="150"/>
      <x:c r="AI30" s="29">
        <x:f t="shared" si="2"/>
        <x:v>0</x:v>
      </x:c>
      <x:c r="AJ30" s="17">
        <x:f t="shared" si="3"/>
        <x:v>0</x:v>
      </x:c>
      <x:c r="AK30" s="124">
        <x:f t="shared" si="4"/>
        <x:v>0</x:v>
      </x:c>
    </x:row>
    <x:row r="31" spans="2:37">
      <x:c r="B31" s="149"/>
      <x:c r="C31" s="125"/>
      <x:c r="D31" s="17"/>
      <x:c r="E31" s="17"/>
      <x:c r="F31" s="17"/>
      <x:c r="G31" s="17"/>
      <x:c r="H31" s="17"/>
      <x:c r="I31" s="17"/>
      <x:c r="J31" s="17"/>
      <x:c r="K31" s="17"/>
      <x:c r="L31" s="17"/>
      <x:c r="M31" s="17"/>
      <x:c r="N31" s="17"/>
      <x:c r="O31" s="17"/>
      <x:c r="P31" s="17"/>
      <x:c r="Q31" s="17"/>
      <x:c r="R31" s="17"/>
      <x:c r="S31" s="17"/>
      <x:c r="T31" s="17"/>
      <x:c r="U31" s="17"/>
      <x:c r="V31" s="17"/>
      <x:c r="W31" s="17"/>
      <x:c r="X31" s="17"/>
      <x:c r="Y31" s="17"/>
      <x:c r="Z31" s="17"/>
      <x:c r="AA31" s="17"/>
      <x:c r="AB31" s="17"/>
      <x:c r="AC31" s="17"/>
      <x:c r="AD31" s="17"/>
      <x:c r="AE31" s="17"/>
      <x:c r="AF31" s="17"/>
      <x:c r="AG31" s="146"/>
      <x:c r="AH31" s="150"/>
      <x:c r="AI31" s="29">
        <x:f t="shared" si="2"/>
        <x:v>0</x:v>
      </x:c>
      <x:c r="AJ31" s="17">
        <x:f t="shared" si="3"/>
        <x:v>0</x:v>
      </x:c>
      <x:c r="AK31" s="124">
        <x:f t="shared" si="4"/>
        <x:v>0</x:v>
      </x:c>
    </x:row>
    <x:row r="32" spans="2:37">
      <x:c r="B32" s="149"/>
      <x:c r="C32" s="125"/>
      <x:c r="D32" s="17"/>
      <x:c r="E32" s="17"/>
      <x:c r="F32" s="17"/>
      <x:c r="G32" s="17"/>
      <x:c r="H32" s="17"/>
      <x:c r="I32" s="17"/>
      <x:c r="J32" s="17"/>
      <x:c r="K32" s="17"/>
      <x:c r="L32" s="17"/>
      <x:c r="M32" s="17"/>
      <x:c r="N32" s="17"/>
      <x:c r="O32" s="17"/>
      <x:c r="P32" s="17"/>
      <x:c r="Q32" s="17"/>
      <x:c r="R32" s="17"/>
      <x:c r="S32" s="17"/>
      <x:c r="T32" s="17"/>
      <x:c r="U32" s="17"/>
      <x:c r="V32" s="17"/>
      <x:c r="W32" s="17"/>
      <x:c r="X32" s="17"/>
      <x:c r="Y32" s="17"/>
      <x:c r="Z32" s="17"/>
      <x:c r="AA32" s="17"/>
      <x:c r="AB32" s="17"/>
      <x:c r="AC32" s="17"/>
      <x:c r="AD32" s="17"/>
      <x:c r="AE32" s="17"/>
      <x:c r="AF32" s="17"/>
      <x:c r="AG32" s="146"/>
      <x:c r="AH32" s="150"/>
      <x:c r="AI32" s="29">
        <x:f t="shared" si="2"/>
        <x:v>0</x:v>
      </x:c>
      <x:c r="AJ32" s="17">
        <x:f t="shared" si="3"/>
        <x:v>0</x:v>
      </x:c>
      <x:c r="AK32" s="124">
        <x:f t="shared" si="4"/>
        <x:v>0</x:v>
      </x:c>
    </x:row>
    <x:row r="33" spans="2:37">
      <x:c r="B33" s="149"/>
      <x:c r="C33" s="125"/>
      <x:c r="D33" s="17"/>
      <x:c r="E33" s="17"/>
      <x:c r="F33" s="17"/>
      <x:c r="G33" s="17"/>
      <x:c r="H33" s="17"/>
      <x:c r="I33" s="17"/>
      <x:c r="J33" s="17"/>
      <x:c r="K33" s="17"/>
      <x:c r="L33" s="17"/>
      <x:c r="M33" s="17"/>
      <x:c r="N33" s="17"/>
      <x:c r="O33" s="17"/>
      <x:c r="P33" s="17"/>
      <x:c r="Q33" s="17"/>
      <x:c r="R33" s="17"/>
      <x:c r="S33" s="17"/>
      <x:c r="T33" s="17"/>
      <x:c r="U33" s="17"/>
      <x:c r="V33" s="17"/>
      <x:c r="W33" s="17"/>
      <x:c r="X33" s="17"/>
      <x:c r="Y33" s="17"/>
      <x:c r="Z33" s="17"/>
      <x:c r="AA33" s="17"/>
      <x:c r="AB33" s="17"/>
      <x:c r="AC33" s="17"/>
      <x:c r="AD33" s="17"/>
      <x:c r="AE33" s="17"/>
      <x:c r="AF33" s="17"/>
      <x:c r="AG33" s="146"/>
      <x:c r="AH33" s="150"/>
      <x:c r="AI33" s="29">
        <x:f t="shared" si="2"/>
        <x:v>0</x:v>
      </x:c>
      <x:c r="AJ33" s="17">
        <x:f t="shared" si="3"/>
        <x:v>0</x:v>
      </x:c>
      <x:c r="AK33" s="124">
        <x:f t="shared" si="4"/>
        <x:v>0</x:v>
      </x:c>
    </x:row>
    <x:row r="34" spans="2:37">
      <x:c r="B34" s="149"/>
      <x:c r="C34" s="125"/>
      <x:c r="D34" s="17"/>
      <x:c r="E34" s="17"/>
      <x:c r="F34" s="17"/>
      <x:c r="G34" s="17"/>
      <x:c r="H34" s="17"/>
      <x:c r="I34" s="17"/>
      <x:c r="J34" s="17"/>
      <x:c r="K34" s="17"/>
      <x:c r="L34" s="17"/>
      <x:c r="M34" s="17"/>
      <x:c r="N34" s="17"/>
      <x:c r="O34" s="17"/>
      <x:c r="P34" s="17"/>
      <x:c r="Q34" s="17"/>
      <x:c r="R34" s="17"/>
      <x:c r="S34" s="17"/>
      <x:c r="T34" s="17"/>
      <x:c r="U34" s="17"/>
      <x:c r="V34" s="17"/>
      <x:c r="W34" s="17"/>
      <x:c r="X34" s="17"/>
      <x:c r="Y34" s="17"/>
      <x:c r="Z34" s="17"/>
      <x:c r="AA34" s="17"/>
      <x:c r="AB34" s="17"/>
      <x:c r="AC34" s="17"/>
      <x:c r="AD34" s="17"/>
      <x:c r="AE34" s="17"/>
      <x:c r="AF34" s="17"/>
      <x:c r="AG34" s="146"/>
      <x:c r="AH34" s="150"/>
      <x:c r="AI34" s="29">
        <x:f t="shared" si="2"/>
        <x:v>0</x:v>
      </x:c>
      <x:c r="AJ34" s="17">
        <x:f t="shared" si="3"/>
        <x:v>0</x:v>
      </x:c>
      <x:c r="AK34" s="124">
        <x:f t="shared" si="4"/>
        <x:v>0</x:v>
      </x:c>
    </x:row>
    <x:row r="35" spans="2:37">
      <x:c r="B35" s="149"/>
      <x:c r="C35" s="125"/>
      <x:c r="D35" s="17"/>
      <x:c r="E35" s="17"/>
      <x:c r="F35" s="17"/>
      <x:c r="G35" s="17"/>
      <x:c r="H35" s="17"/>
      <x:c r="I35" s="17"/>
      <x:c r="J35" s="17"/>
      <x:c r="K35" s="17"/>
      <x:c r="L35" s="17"/>
      <x:c r="M35" s="17"/>
      <x:c r="N35" s="17"/>
      <x:c r="O35" s="17"/>
      <x:c r="P35" s="17"/>
      <x:c r="Q35" s="17"/>
      <x:c r="R35" s="17"/>
      <x:c r="S35" s="17"/>
      <x:c r="T35" s="17"/>
      <x:c r="U35" s="17"/>
      <x:c r="V35" s="17"/>
      <x:c r="W35" s="17"/>
      <x:c r="X35" s="17"/>
      <x:c r="Y35" s="17"/>
      <x:c r="Z35" s="17"/>
      <x:c r="AA35" s="17"/>
      <x:c r="AB35" s="17"/>
      <x:c r="AC35" s="17"/>
      <x:c r="AD35" s="17"/>
      <x:c r="AE35" s="17"/>
      <x:c r="AF35" s="17"/>
      <x:c r="AG35" s="146"/>
      <x:c r="AH35" s="150"/>
      <x:c r="AI35" s="29">
        <x:f t="shared" si="2"/>
        <x:v>0</x:v>
      </x:c>
      <x:c r="AJ35" s="17">
        <x:f t="shared" si="3"/>
        <x:v>0</x:v>
      </x:c>
      <x:c r="AK35" s="124">
        <x:f t="shared" si="4"/>
        <x:v>0</x:v>
      </x:c>
    </x:row>
    <x:row r="36" spans="2:37">
      <x:c r="B36" s="149"/>
      <x:c r="C36" s="125"/>
      <x:c r="D36" s="17"/>
      <x:c r="E36" s="17"/>
      <x:c r="F36" s="17"/>
      <x:c r="G36" s="17"/>
      <x:c r="H36" s="17"/>
      <x:c r="I36" s="17"/>
      <x:c r="J36" s="17"/>
      <x:c r="K36" s="17"/>
      <x:c r="L36" s="17"/>
      <x:c r="M36" s="17"/>
      <x:c r="N36" s="17"/>
      <x:c r="O36" s="17"/>
      <x:c r="P36" s="17"/>
      <x:c r="Q36" s="17"/>
      <x:c r="R36" s="17"/>
      <x:c r="S36" s="17"/>
      <x:c r="T36" s="17"/>
      <x:c r="U36" s="17"/>
      <x:c r="V36" s="17"/>
      <x:c r="W36" s="17"/>
      <x:c r="X36" s="17"/>
      <x:c r="Y36" s="17"/>
      <x:c r="Z36" s="17"/>
      <x:c r="AA36" s="17"/>
      <x:c r="AB36" s="17"/>
      <x:c r="AC36" s="17"/>
      <x:c r="AD36" s="17"/>
      <x:c r="AE36" s="17"/>
      <x:c r="AF36" s="17"/>
      <x:c r="AG36" s="146"/>
      <x:c r="AH36" s="150"/>
      <x:c r="AI36" s="29">
        <x:f t="shared" si="2"/>
        <x:v>0</x:v>
      </x:c>
      <x:c r="AJ36" s="17">
        <x:f t="shared" si="3"/>
        <x:v>0</x:v>
      </x:c>
      <x:c r="AK36" s="124">
        <x:f t="shared" si="4"/>
        <x:v>0</x:v>
      </x:c>
    </x:row>
    <x:row r="37" spans="2:37">
      <x:c r="B37" s="149"/>
      <x:c r="C37" s="125"/>
      <x:c r="D37" s="17"/>
      <x:c r="E37" s="17"/>
      <x:c r="F37" s="17"/>
      <x:c r="G37" s="17"/>
      <x:c r="H37" s="17"/>
      <x:c r="I37" s="17"/>
      <x:c r="J37" s="17"/>
      <x:c r="K37" s="17"/>
      <x:c r="L37" s="17"/>
      <x:c r="M37" s="17"/>
      <x:c r="N37" s="17"/>
      <x:c r="O37" s="17"/>
      <x:c r="P37" s="17"/>
      <x:c r="Q37" s="17"/>
      <x:c r="R37" s="17"/>
      <x:c r="S37" s="17"/>
      <x:c r="T37" s="17"/>
      <x:c r="U37" s="17"/>
      <x:c r="V37" s="17"/>
      <x:c r="W37" s="17"/>
      <x:c r="X37" s="17"/>
      <x:c r="Y37" s="17"/>
      <x:c r="Z37" s="17"/>
      <x:c r="AA37" s="17"/>
      <x:c r="AB37" s="17"/>
      <x:c r="AC37" s="17"/>
      <x:c r="AD37" s="17"/>
      <x:c r="AE37" s="17"/>
      <x:c r="AF37" s="17"/>
      <x:c r="AG37" s="146"/>
      <x:c r="AH37" s="150"/>
      <x:c r="AI37" s="29">
        <x:f t="shared" si="2"/>
        <x:v>0</x:v>
      </x:c>
      <x:c r="AJ37" s="17">
        <x:f t="shared" si="3"/>
        <x:v>0</x:v>
      </x:c>
      <x:c r="AK37" s="124">
        <x:f t="shared" si="4"/>
        <x:v>0</x:v>
      </x:c>
    </x:row>
    <x:row r="38" spans="2:37">
      <x:c r="B38" s="149"/>
      <x:c r="C38" s="125"/>
      <x:c r="D38" s="17"/>
      <x:c r="E38" s="17"/>
      <x:c r="F38" s="17"/>
      <x:c r="G38" s="17"/>
      <x:c r="H38" s="17"/>
      <x:c r="I38" s="17"/>
      <x:c r="J38" s="17"/>
      <x:c r="K38" s="17"/>
      <x:c r="L38" s="17"/>
      <x:c r="M38" s="17"/>
      <x:c r="N38" s="17"/>
      <x:c r="O38" s="17"/>
      <x:c r="P38" s="17"/>
      <x:c r="Q38" s="17"/>
      <x:c r="R38" s="17"/>
      <x:c r="S38" s="17"/>
      <x:c r="T38" s="17"/>
      <x:c r="U38" s="17"/>
      <x:c r="V38" s="17"/>
      <x:c r="W38" s="17"/>
      <x:c r="X38" s="17"/>
      <x:c r="Y38" s="17"/>
      <x:c r="Z38" s="17"/>
      <x:c r="AA38" s="17"/>
      <x:c r="AB38" s="17"/>
      <x:c r="AC38" s="17"/>
      <x:c r="AD38" s="17"/>
      <x:c r="AE38" s="17"/>
      <x:c r="AF38" s="17"/>
      <x:c r="AG38" s="146"/>
      <x:c r="AH38" s="150"/>
      <x:c r="AI38" s="29">
        <x:f t="shared" si="2"/>
        <x:v>0</x:v>
      </x:c>
      <x:c r="AJ38" s="17">
        <x:f t="shared" si="3"/>
        <x:v>0</x:v>
      </x:c>
      <x:c r="AK38" s="124">
        <x:f t="shared" si="4"/>
        <x:v>0</x:v>
      </x:c>
    </x:row>
    <x:row r="39" spans="2:37">
      <x:c r="B39" s="149"/>
      <x:c r="C39" s="125"/>
      <x:c r="D39" s="17"/>
      <x:c r="E39" s="17"/>
      <x:c r="F39" s="17"/>
      <x:c r="G39" s="17"/>
      <x:c r="H39" s="17"/>
      <x:c r="I39" s="17"/>
      <x:c r="J39" s="17"/>
      <x:c r="K39" s="17"/>
      <x:c r="L39" s="17"/>
      <x:c r="M39" s="17"/>
      <x:c r="N39" s="17"/>
      <x:c r="O39" s="17"/>
      <x:c r="P39" s="17"/>
      <x:c r="Q39" s="17"/>
      <x:c r="R39" s="17"/>
      <x:c r="S39" s="17"/>
      <x:c r="T39" s="17"/>
      <x:c r="U39" s="17"/>
      <x:c r="V39" s="17"/>
      <x:c r="W39" s="17"/>
      <x:c r="X39" s="17"/>
      <x:c r="Y39" s="17"/>
      <x:c r="Z39" s="17"/>
      <x:c r="AA39" s="17"/>
      <x:c r="AB39" s="17"/>
      <x:c r="AC39" s="17"/>
      <x:c r="AD39" s="17"/>
      <x:c r="AE39" s="17"/>
      <x:c r="AF39" s="17"/>
      <x:c r="AG39" s="146"/>
      <x:c r="AH39" s="150"/>
      <x:c r="AI39" s="29">
        <x:f t="shared" si="2"/>
        <x:v>0</x:v>
      </x:c>
      <x:c r="AJ39" s="17">
        <x:f t="shared" si="3"/>
        <x:v>0</x:v>
      </x:c>
      <x:c r="AK39" s="124">
        <x:f t="shared" si="4"/>
        <x:v>0</x:v>
      </x:c>
    </x:row>
    <x:row r="40" spans="2:37">
      <x:c r="B40" s="149"/>
      <x:c r="C40" s="125"/>
      <x:c r="D40" s="17"/>
      <x:c r="E40" s="17"/>
      <x:c r="F40" s="17"/>
      <x:c r="G40" s="17"/>
      <x:c r="H40" s="17"/>
      <x:c r="I40" s="17"/>
      <x:c r="J40" s="17"/>
      <x:c r="K40" s="17"/>
      <x:c r="L40" s="17"/>
      <x:c r="M40" s="17"/>
      <x:c r="N40" s="17"/>
      <x:c r="O40" s="17"/>
      <x:c r="P40" s="17"/>
      <x:c r="Q40" s="17"/>
      <x:c r="R40" s="17"/>
      <x:c r="S40" s="17"/>
      <x:c r="T40" s="17"/>
      <x:c r="U40" s="17"/>
      <x:c r="V40" s="17"/>
      <x:c r="W40" s="17"/>
      <x:c r="X40" s="17"/>
      <x:c r="Y40" s="17"/>
      <x:c r="Z40" s="17"/>
      <x:c r="AA40" s="17"/>
      <x:c r="AB40" s="17"/>
      <x:c r="AC40" s="17"/>
      <x:c r="AD40" s="17"/>
      <x:c r="AE40" s="17"/>
      <x:c r="AF40" s="17"/>
      <x:c r="AG40" s="146"/>
      <x:c r="AH40" s="150"/>
      <x:c r="AI40" s="29">
        <x:f t="shared" si="2"/>
        <x:v>0</x:v>
      </x:c>
      <x:c r="AJ40" s="17">
        <x:f t="shared" si="3"/>
        <x:v>0</x:v>
      </x:c>
      <x:c r="AK40" s="124">
        <x:f t="shared" si="4"/>
        <x:v>0</x:v>
      </x:c>
    </x:row>
    <x:row r="41" spans="2:37">
      <x:c r="B41" s="149"/>
      <x:c r="C41" s="125"/>
      <x:c r="D41" s="17"/>
      <x:c r="E41" s="17"/>
      <x:c r="F41" s="17"/>
      <x:c r="G41" s="17"/>
      <x:c r="H41" s="17"/>
      <x:c r="I41" s="17"/>
      <x:c r="J41" s="17"/>
      <x:c r="K41" s="17"/>
      <x:c r="L41" s="17"/>
      <x:c r="M41" s="17"/>
      <x:c r="N41" s="17"/>
      <x:c r="O41" s="17"/>
      <x:c r="P41" s="17"/>
      <x:c r="Q41" s="17"/>
      <x:c r="R41" s="17"/>
      <x:c r="S41" s="17"/>
      <x:c r="T41" s="17"/>
      <x:c r="U41" s="17"/>
      <x:c r="V41" s="17"/>
      <x:c r="W41" s="17"/>
      <x:c r="X41" s="17"/>
      <x:c r="Y41" s="17"/>
      <x:c r="Z41" s="17"/>
      <x:c r="AA41" s="17"/>
      <x:c r="AB41" s="17"/>
      <x:c r="AC41" s="17"/>
      <x:c r="AD41" s="17"/>
      <x:c r="AE41" s="17"/>
      <x:c r="AF41" s="17"/>
      <x:c r="AG41" s="146"/>
      <x:c r="AH41" s="150"/>
      <x:c r="AI41" s="29">
        <x:f t="shared" si="2"/>
        <x:v>0</x:v>
      </x:c>
      <x:c r="AJ41" s="17">
        <x:f t="shared" si="3"/>
        <x:v>0</x:v>
      </x:c>
      <x:c r="AK41" s="124">
        <x:f t="shared" si="4"/>
        <x:v>0</x:v>
      </x:c>
    </x:row>
    <x:row r="42" spans="2:37">
      <x:c r="B42" s="149"/>
      <x:c r="C42" s="125"/>
      <x:c r="D42" s="17"/>
      <x:c r="E42" s="17"/>
      <x:c r="F42" s="17"/>
      <x:c r="G42" s="17"/>
      <x:c r="H42" s="17"/>
      <x:c r="I42" s="17"/>
      <x:c r="J42" s="17"/>
      <x:c r="K42" s="17"/>
      <x:c r="L42" s="17"/>
      <x:c r="M42" s="17"/>
      <x:c r="N42" s="17"/>
      <x:c r="O42" s="17"/>
      <x:c r="P42" s="17"/>
      <x:c r="Q42" s="17"/>
      <x:c r="R42" s="17"/>
      <x:c r="S42" s="17"/>
      <x:c r="T42" s="17"/>
      <x:c r="U42" s="17"/>
      <x:c r="V42" s="17"/>
      <x:c r="W42" s="17"/>
      <x:c r="X42" s="17"/>
      <x:c r="Y42" s="17"/>
      <x:c r="Z42" s="17"/>
      <x:c r="AA42" s="17"/>
      <x:c r="AB42" s="17"/>
      <x:c r="AC42" s="17"/>
      <x:c r="AD42" s="17"/>
      <x:c r="AE42" s="17"/>
      <x:c r="AF42" s="17"/>
      <x:c r="AG42" s="146"/>
      <x:c r="AH42" s="150"/>
      <x:c r="AI42" s="29">
        <x:f t="shared" si="2"/>
        <x:v>0</x:v>
      </x:c>
      <x:c r="AJ42" s="17">
        <x:f t="shared" si="3"/>
        <x:v>0</x:v>
      </x:c>
      <x:c r="AK42" s="124">
        <x:f t="shared" si="4"/>
        <x:v>0</x:v>
      </x:c>
    </x:row>
    <x:row r="43" spans="2:37">
      <x:c r="B43" s="149"/>
      <x:c r="C43" s="125"/>
      <x:c r="D43" s="17"/>
      <x:c r="E43" s="17"/>
      <x:c r="F43" s="17"/>
      <x:c r="G43" s="17"/>
      <x:c r="H43" s="17"/>
      <x:c r="I43" s="17"/>
      <x:c r="J43" s="17"/>
      <x:c r="K43" s="17"/>
      <x:c r="L43" s="17"/>
      <x:c r="M43" s="17"/>
      <x:c r="N43" s="17"/>
      <x:c r="O43" s="17"/>
      <x:c r="P43" s="17"/>
      <x:c r="Q43" s="17"/>
      <x:c r="R43" s="17"/>
      <x:c r="S43" s="17"/>
      <x:c r="T43" s="17"/>
      <x:c r="U43" s="17"/>
      <x:c r="V43" s="17"/>
      <x:c r="W43" s="17"/>
      <x:c r="X43" s="17"/>
      <x:c r="Y43" s="17"/>
      <x:c r="Z43" s="17"/>
      <x:c r="AA43" s="17"/>
      <x:c r="AB43" s="17"/>
      <x:c r="AC43" s="17"/>
      <x:c r="AD43" s="17"/>
      <x:c r="AE43" s="17"/>
      <x:c r="AF43" s="17"/>
      <x:c r="AG43" s="146"/>
      <x:c r="AH43" s="150"/>
      <x:c r="AI43" s="29">
        <x:f t="shared" si="2"/>
        <x:v>0</x:v>
      </x:c>
      <x:c r="AJ43" s="17">
        <x:f t="shared" si="3"/>
        <x:v>0</x:v>
      </x:c>
      <x:c r="AK43" s="124">
        <x:f t="shared" si="4"/>
        <x:v>0</x:v>
      </x:c>
    </x:row>
    <x:row r="44" spans="2:37" ht="16.75">
      <x:c r="B44" s="151"/>
      <x:c r="C44" s="126"/>
      <x:c r="D44" s="127"/>
      <x:c r="E44" s="127"/>
      <x:c r="F44" s="127"/>
      <x:c r="G44" s="127"/>
      <x:c r="H44" s="127"/>
      <x:c r="I44" s="127"/>
      <x:c r="J44" s="127"/>
      <x:c r="K44" s="127"/>
      <x:c r="L44" s="127"/>
      <x:c r="M44" s="127"/>
      <x:c r="N44" s="127"/>
      <x:c r="O44" s="127"/>
      <x:c r="P44" s="127"/>
      <x:c r="Q44" s="127"/>
      <x:c r="R44" s="127"/>
      <x:c r="S44" s="127"/>
      <x:c r="T44" s="127"/>
      <x:c r="U44" s="127"/>
      <x:c r="V44" s="127"/>
      <x:c r="W44" s="127"/>
      <x:c r="X44" s="127"/>
      <x:c r="Y44" s="127"/>
      <x:c r="Z44" s="127"/>
      <x:c r="AA44" s="127"/>
      <x:c r="AB44" s="127"/>
      <x:c r="AC44" s="127"/>
      <x:c r="AD44" s="127"/>
      <x:c r="AE44" s="127"/>
      <x:c r="AF44" s="127"/>
      <x:c r="AG44" s="152"/>
      <x:c r="AH44" s="153"/>
      <x:c r="AI44" s="128">
        <x:f t="shared" si="2"/>
        <x:v>0</x:v>
      </x:c>
      <x:c r="AJ44" s="127">
        <x:f t="shared" si="3"/>
        <x:v>0</x:v>
      </x:c>
      <x:c r="AK44" s="129">
        <x:f t="shared" si="4"/>
        <x:v>0</x:v>
      </x:c>
    </x:row>
  </x:sheetData>
  <x:mergeCells count="12">
    <x:mergeCell ref="C2:D2"/>
    <x:mergeCell ref="C3:D3"/>
    <x:mergeCell ref="C4:E4"/>
    <x:mergeCell ref="C5:E5"/>
    <x:mergeCell ref="C6:E6"/>
    <x:mergeCell ref="C7:E7"/>
    <x:mergeCell ref="B9:AK9"/>
    <x:mergeCell ref="B13:B14"/>
    <x:mergeCell ref="AH13:AH14"/>
    <x:mergeCell ref="AI13:AI14"/>
    <x:mergeCell ref="AJ13:AJ14"/>
    <x:mergeCell ref="AK13:AK14"/>
  </x:mergeCells>
  <x:conditionalFormatting sqref="C13:AG14">
    <x:cfRule type="expression" dxfId="12" priority="281">
      <x:formula>OR(WEEKDAY(휴업시간산정!C$14)=1,COUNTIF(공휴일데이터!$A:$A,휴업시간산정!C$14)&gt;0)</x:formula>
    </x:cfRule>
  </x:conditionalFormatting>
  <x:conditionalFormatting sqref="C14:AG14">
    <x:cfRule type="expression" dxfId="14" priority="279">
      <x:formula>MONTH(C$14)&lt;&gt;$C$3</x:formula>
    </x:cfRule>
  </x:conditionalFormatting>
  <x:conditionalFormatting sqref="C13:AG14">
    <x:cfRule type="expression" dxfId="13" priority="280">
      <x:formula>WEEKDAY(C$14)=7</x:formula>
    </x:cfRule>
  </x:conditionalFormatting>
  <x:conditionalFormatting sqref="C13:AG14 C18:C26 I18:J19 P18:T26 W18:X18 AD18:AF26 V19:X19 AB19:AB19 F20:N21 W20:X26 AA20:AB21 I22:J22 F23:N24 AA23:AB24 I25:J26 C27:AF44">
    <x:cfRule type="expression" dxfId="15" priority="278">
      <x:formula>OR(WEEKDAY(휴업시간산정!C$14)=1,COUNTIF(공휴일데이터!$A:$A,휴업시간산정!C$14)&gt;0)</x:formula>
    </x:cfRule>
    <x:cfRule type="expression" dxfId="16" priority="277">
      <x:formula>WEEKDAY(C$14)=7</x:formula>
    </x:cfRule>
  </x:conditionalFormatting>
  <x:conditionalFormatting sqref="C13:AG44">
    <x:cfRule type="expression" dxfId="15" priority="2">
      <x:formula>OR(WEEKDAY(휴업시간산정!C$14)=1,COUNTIF(공휴일데이터!$A:$A,휴업시간산정!C$14)&gt;0)</x:formula>
    </x:cfRule>
  </x:conditionalFormatting>
  <x:conditionalFormatting sqref="C13:AG44">
    <x:cfRule type="expression" dxfId="16" priority="1">
      <x:formula>WEEKDAY(C$14)=7</x:formula>
    </x:cfRule>
  </x:conditionalFormatting>
  <x:dataValidations count="2">
    <x:dataValidation type="list" operator="equal" allowBlank="1" showInputMessage="1" showErrorMessage="1" sqref="C4:C4">
      <x:formula1>"토요일 유급, 일요일 유급, 토·일 무급, 토·일 유급"</x:formula1>
    </x:dataValidation>
    <x:dataValidation type="list" operator="equal" allowBlank="1" showInputMessage="1" showErrorMessage="1" sqref="C5:E5">
      <x:formula1>"유급,무급"</x:formula1>
    </x:dataValidation>
  </x:dataValidation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9c3b00"/>
  </x:sheetPr>
  <x:dimension ref="A1:Y116"/>
  <x:sheetViews>
    <x:sheetView topLeftCell="A1" zoomScaleNormal="100" zoomScaleSheetLayoutView="100" workbookViewId="0">
      <x:selection activeCell="A1" activeCellId="0" sqref="A1:A1048576"/>
    </x:sheetView>
  </x:sheetViews>
  <x:sheetFormatPr defaultColWidth="8.66015625" defaultRowHeight="16.39999999999999857891"/>
  <x:cols>
    <x:col min="1" max="1" width="13.58203125" style="9" customWidth="1"/>
  </x:cols>
  <x:sheetData>
    <x:row r="1" spans="1:1">
      <x:c r="A1" s="10">
        <x:v>45658</x:v>
      </x:c>
    </x:row>
    <x:row r="2" spans="1:1">
      <x:c r="A2" s="10">
        <x:v>45685</x:v>
      </x:c>
    </x:row>
    <x:row r="3" spans="1:1">
      <x:c r="A3" s="10">
        <x:v>45686</x:v>
      </x:c>
    </x:row>
    <x:row r="4" spans="1:1">
      <x:c r="A4" s="10">
        <x:v>45687</x:v>
      </x:c>
    </x:row>
    <x:row r="5" spans="1:1">
      <x:c r="A5" s="10">
        <x:v>45717</x:v>
      </x:c>
    </x:row>
    <x:row r="6" spans="1:2">
      <x:c r="A6" s="10">
        <x:v>45719</x:v>
      </x:c>
      <x:c r="B6" t="s">
        <x:v>71</x:v>
      </x:c>
    </x:row>
    <x:row r="7" spans="1:1" customFormat="1">
      <x:c r="A7" s="10">
        <x:v>45778</x:v>
      </x:c>
    </x:row>
    <x:row r="8" spans="1:1">
      <x:c r="A8" s="10">
        <x:v>45782</x:v>
      </x:c>
    </x:row>
    <x:row r="9" spans="1:1">
      <x:c r="A9" s="10">
        <x:v>45783</x:v>
      </x:c>
    </x:row>
    <x:row r="10" spans="1:1">
      <x:c r="A10" s="10">
        <x:v>45814</x:v>
      </x:c>
    </x:row>
    <x:row r="11" spans="1:1">
      <x:c r="A11" s="10">
        <x:v>45884</x:v>
      </x:c>
    </x:row>
    <x:row r="12" spans="1:1">
      <x:c r="A12" s="10">
        <x:v>45933</x:v>
      </x:c>
    </x:row>
    <x:row r="13" spans="1:1">
      <x:c r="A13" s="10">
        <x:v>45935</x:v>
      </x:c>
    </x:row>
    <x:row r="14" spans="1:1">
      <x:c r="A14" s="10">
        <x:v>45936</x:v>
      </x:c>
    </x:row>
    <x:row r="15" spans="1:2">
      <x:c r="A15" s="10">
        <x:v>45937</x:v>
      </x:c>
      <x:c r="B15" t="s">
        <x:v>71</x:v>
      </x:c>
    </x:row>
    <x:row r="16" spans="1:2">
      <x:c r="A16" s="10">
        <x:v>45938</x:v>
      </x:c>
      <x:c r="B16" t="s">
        <x:v>71</x:v>
      </x:c>
    </x:row>
    <x:row r="17" spans="1:1">
      <x:c r="A17" s="10">
        <x:v>45939</x:v>
      </x:c>
    </x:row>
    <x:row r="18" spans="1:1">
      <x:c r="A18" s="10">
        <x:v>46016</x:v>
      </x:c>
    </x:row>
    <x:row r="19" spans="1:24">
      <x:c r="A19" s="12">
        <x:v>46023</x:v>
      </x:c>
      <x:c r="U19" s="11"/>
      <x:c r="V19" s="11"/>
      <x:c r="W19" s="11"/>
      <x:c r="X19" s="11"/>
    </x:row>
    <x:row r="20" spans="1:25">
      <x:c r="A20" s="12">
        <x:v>46069</x:v>
      </x:c>
      <x:c r="B20" s="228"/>
      <x:c r="C20" s="228"/>
      <x:c r="D20" s="228"/>
      <x:c r="E20" s="228"/>
      <x:c r="F20" s="228"/>
      <x:c r="G20" s="228"/>
      <x:c r="H20" s="228"/>
      <x:c r="I20" s="228"/>
      <x:c r="J20" s="228"/>
      <x:c r="K20" s="228"/>
      <x:c r="L20" s="228"/>
      <x:c r="M20" s="228"/>
      <x:c r="N20" s="228"/>
      <x:c r="O20" s="228"/>
      <x:c r="P20" s="228"/>
      <x:c r="Q20" s="228"/>
      <x:c r="R20" s="228"/>
      <x:c r="S20" s="228"/>
      <x:c r="T20" s="228"/>
      <x:c r="U20" s="228"/>
      <x:c r="V20" s="228"/>
      <x:c r="W20" s="228"/>
      <x:c r="X20" s="228"/>
      <x:c r="Y20" s="228"/>
    </x:row>
    <x:row r="21" spans="1:1">
      <x:c r="A21" s="12">
        <x:v>46070</x:v>
      </x:c>
    </x:row>
    <x:row r="22" spans="1:1">
      <x:c r="A22" s="12">
        <x:v>46071</x:v>
      </x:c>
    </x:row>
    <x:row r="23" spans="1:1">
      <x:c r="A23" s="12">
        <x:v>46082</x:v>
      </x:c>
    </x:row>
    <x:row r="24" spans="1:2">
      <x:c r="A24" s="12">
        <x:v>46083</x:v>
      </x:c>
      <x:c r="B24" t="s">
        <x:v>71</x:v>
      </x:c>
    </x:row>
    <x:row r="25" spans="1:1" customFormat="1">
      <x:c r="A25" s="12">
        <x:v>46143</x:v>
      </x:c>
    </x:row>
    <x:row r="26" spans="1:1">
      <x:c r="A26" s="12">
        <x:v>46147</x:v>
      </x:c>
    </x:row>
    <x:row r="27" spans="1:1">
      <x:c r="A27" s="12">
        <x:v>46166</x:v>
      </x:c>
    </x:row>
    <x:row r="28" spans="1:2">
      <x:c r="A28" s="12">
        <x:v>46167</x:v>
      </x:c>
      <x:c r="B28" t="s">
        <x:v>71</x:v>
      </x:c>
    </x:row>
    <x:row r="29" spans="1:2">
      <x:c r="A29" s="12">
        <x:v>46176</x:v>
      </x:c>
      <x:c r="B29" t="s">
        <x:v>72</x:v>
      </x:c>
    </x:row>
    <x:row r="30" spans="1:1">
      <x:c r="A30" s="12">
        <x:v>46179</x:v>
      </x:c>
    </x:row>
    <x:row r="31" spans="1:1" customFormat="1">
      <x:c r="A31" s="12">
        <x:v>46220</x:v>
      </x:c>
    </x:row>
    <x:row r="32" spans="1:1">
      <x:c r="A32" s="12">
        <x:v>46249</x:v>
      </x:c>
    </x:row>
    <x:row r="33" spans="1:2">
      <x:c r="A33" s="12">
        <x:v>46251</x:v>
      </x:c>
      <x:c r="B33" t="s">
        <x:v>71</x:v>
      </x:c>
    </x:row>
    <x:row r="34" spans="1:1">
      <x:c r="A34" s="12">
        <x:v>46289</x:v>
      </x:c>
    </x:row>
    <x:row r="35" spans="1:1">
      <x:c r="A35" s="12">
        <x:v>46290</x:v>
      </x:c>
    </x:row>
    <x:row r="36" spans="1:1">
      <x:c r="A36" s="12">
        <x:v>46291</x:v>
      </x:c>
    </x:row>
    <x:row r="37" spans="1:1">
      <x:c r="A37" s="12">
        <x:v>46298</x:v>
      </x:c>
    </x:row>
    <x:row r="38" spans="1:2">
      <x:c r="A38" s="12">
        <x:v>46300</x:v>
      </x:c>
      <x:c r="B38" t="s">
        <x:v>71</x:v>
      </x:c>
    </x:row>
    <x:row r="39" spans="1:1">
      <x:c r="A39" s="12">
        <x:v>46304</x:v>
      </x:c>
    </x:row>
    <x:row r="40" spans="1:1">
      <x:c r="A40" s="12">
        <x:v>46381</x:v>
      </x:c>
    </x:row>
    <x:row r="41" spans="1:24">
      <x:c r="A41" s="12">
        <x:v>46388</x:v>
      </x:c>
      <x:c r="U41" s="11"/>
      <x:c r="V41" s="11"/>
      <x:c r="W41" s="11"/>
      <x:c r="X41" s="11"/>
    </x:row>
    <x:row r="42" spans="1:1">
      <x:c r="A42" s="12">
        <x:v>46424</x:v>
      </x:c>
    </x:row>
    <x:row r="43" spans="1:1">
      <x:c r="A43" s="12">
        <x:v>46425</x:v>
      </x:c>
    </x:row>
    <x:row r="44" spans="1:1">
      <x:c r="A44" s="12">
        <x:v>46426</x:v>
      </x:c>
    </x:row>
    <x:row r="45" spans="1:2">
      <x:c r="A45" s="12">
        <x:v>46427</x:v>
      </x:c>
      <x:c r="B45" t="s">
        <x:v>71</x:v>
      </x:c>
    </x:row>
    <x:row r="46" spans="1:1">
      <x:c r="A46" s="12">
        <x:v>46447</x:v>
      </x:c>
    </x:row>
    <x:row r="47" spans="1:1" customFormat="1">
      <x:c r="A47" s="12">
        <x:v>46508</x:v>
      </x:c>
    </x:row>
    <x:row r="48" spans="1:1">
      <x:c r="A48" s="12">
        <x:v>46512</x:v>
      </x:c>
    </x:row>
    <x:row r="49" spans="1:2">
      <x:c r="A49" s="12">
        <x:v>46520</x:v>
      </x:c>
      <x:c r="B49" t="s">
        <x:v>1</x:v>
      </x:c>
    </x:row>
    <x:row r="50" spans="1:1">
      <x:c r="A50" s="12">
        <x:v>46544</x:v>
      </x:c>
    </x:row>
    <x:row r="51" spans="1:2" customFormat="1">
      <x:c r="A51" s="12">
        <x:v>46585</x:v>
      </x:c>
      <x:c r="B51" s="4" t="s">
        <x:v>71</x:v>
      </x:c>
    </x:row>
    <x:row r="52" spans="1:1">
      <x:c r="A52" s="12">
        <x:v>46614</x:v>
      </x:c>
    </x:row>
    <x:row r="53" spans="1:2">
      <x:c r="A53" s="12">
        <x:v>46615</x:v>
      </x:c>
      <x:c r="B53" t="s">
        <x:v>71</x:v>
      </x:c>
    </x:row>
    <x:row r="54" spans="1:1">
      <x:c r="A54" s="12">
        <x:v>46644</x:v>
      </x:c>
    </x:row>
    <x:row r="55" spans="1:1">
      <x:c r="A55" s="12">
        <x:v>46645</x:v>
      </x:c>
    </x:row>
    <x:row r="56" spans="1:1">
      <x:c r="A56" s="12">
        <x:v>46646</x:v>
      </x:c>
    </x:row>
    <x:row r="57" spans="1:1">
      <x:c r="A57" s="12">
        <x:v>46663</x:v>
      </x:c>
    </x:row>
    <x:row r="58" spans="1:2">
      <x:c r="A58" s="12">
        <x:v>46664</x:v>
      </x:c>
      <x:c r="B58" t="s">
        <x:v>71</x:v>
      </x:c>
    </x:row>
    <x:row r="59" spans="1:1">
      <x:c r="A59" s="12">
        <x:v>46669</x:v>
      </x:c>
    </x:row>
    <x:row r="60" spans="1:1">
      <x:c r="A60" s="12">
        <x:v>46746</x:v>
      </x:c>
    </x:row>
    <x:row r="61" spans="1:1">
      <x:c r="A61" s="10">
        <x:v>46753</x:v>
      </x:c>
    </x:row>
    <x:row r="62" spans="1:1">
      <x:c r="A62" s="10">
        <x:v>46778</x:v>
      </x:c>
    </x:row>
    <x:row r="63" spans="1:1">
      <x:c r="A63" s="10">
        <x:v>46779</x:v>
      </x:c>
    </x:row>
    <x:row r="64" spans="1:1">
      <x:c r="A64" s="10">
        <x:v>46780</x:v>
      </x:c>
    </x:row>
    <x:row r="65" spans="1:1">
      <x:c r="A65" s="10">
        <x:v>46813</x:v>
      </x:c>
    </x:row>
    <x:row r="66" spans="1:1" customFormat="1">
      <x:c r="A66" s="10">
        <x:v>46874</x:v>
      </x:c>
    </x:row>
    <x:row r="67" spans="1:2">
      <x:c r="A67" s="10">
        <x:v>46875</x:v>
      </x:c>
      <x:c r="B67" t="s">
        <x:v>1</x:v>
      </x:c>
    </x:row>
    <x:row r="68" spans="1:1">
      <x:c r="A68" s="10">
        <x:v>46878</x:v>
      </x:c>
    </x:row>
    <x:row r="69" spans="1:1">
      <x:c r="A69" s="10">
        <x:v>46910</x:v>
      </x:c>
    </x:row>
    <x:row r="70" spans="1:1" customFormat="1">
      <x:c r="A70" s="10">
        <x:v>46951</x:v>
      </x:c>
    </x:row>
    <x:row r="71" spans="1:1">
      <x:c r="A71" s="10">
        <x:v>46980</x:v>
      </x:c>
    </x:row>
    <x:row r="72" spans="1:1">
      <x:c r="A72" s="10">
        <x:v>47028</x:v>
      </x:c>
    </x:row>
    <x:row r="73" spans="1:1">
      <x:c r="A73" s="10">
        <x:v>47029</x:v>
      </x:c>
    </x:row>
    <x:row r="74" spans="1:1">
      <x:c r="A74" s="10">
        <x:v>47030</x:v>
      </x:c>
    </x:row>
    <x:row r="75" spans="1:2">
      <x:c r="A75" s="10">
        <x:v>47031</x:v>
      </x:c>
      <x:c r="B75" t="s">
        <x:v>71</x:v>
      </x:c>
    </x:row>
    <x:row r="76" spans="1:1">
      <x:c r="A76" s="10">
        <x:v>47035</x:v>
      </x:c>
    </x:row>
    <x:row r="77" spans="1:1">
      <x:c r="A77" s="10">
        <x:v>47112</x:v>
      </x:c>
    </x:row>
    <x:row r="78" spans="1:1">
      <x:c r="A78" s="10">
        <x:v>47119</x:v>
      </x:c>
    </x:row>
    <x:row r="79" spans="1:1">
      <x:c r="A79" s="10">
        <x:v>47161</x:v>
      </x:c>
    </x:row>
    <x:row r="80" spans="1:1">
      <x:c r="A80" s="10">
        <x:v>47162</x:v>
      </x:c>
    </x:row>
    <x:row r="81" spans="1:1">
      <x:c r="A81" s="10">
        <x:v>47163</x:v>
      </x:c>
    </x:row>
    <x:row r="82" spans="1:1">
      <x:c r="A82" s="10">
        <x:v>47178</x:v>
      </x:c>
    </x:row>
    <x:row r="83" spans="1:1" customFormat="1">
      <x:c r="A83" s="10">
        <x:v>47239</x:v>
      </x:c>
    </x:row>
    <x:row r="84" spans="1:1">
      <x:c r="A84" s="10">
        <x:v>47243</x:v>
      </x:c>
    </x:row>
    <x:row r="85" spans="1:2">
      <x:c r="A85" s="10">
        <x:v>47245</x:v>
      </x:c>
      <x:c r="B85" t="s">
        <x:v>71</x:v>
      </x:c>
    </x:row>
    <x:row r="86" spans="1:2">
      <x:c r="A86" s="10">
        <x:v>47258</x:v>
      </x:c>
      <x:c r="B86" t="s">
        <x:v>1</x:v>
      </x:c>
    </x:row>
    <x:row r="87" spans="1:2">
      <x:c r="A87" s="10">
        <x:v>47259</x:v>
      </x:c>
      <x:c r="B87" t="s">
        <x:v>71</x:v>
      </x:c>
    </x:row>
    <x:row r="88" spans="1:1">
      <x:c r="A88" s="10">
        <x:v>47275</x:v>
      </x:c>
    </x:row>
    <x:row r="89" spans="1:1" customFormat="1">
      <x:c r="A89" s="10">
        <x:v>47316</x:v>
      </x:c>
    </x:row>
    <x:row r="90" spans="1:1">
      <x:c r="A90" s="10">
        <x:v>47345</x:v>
      </x:c>
    </x:row>
    <x:row r="91" spans="1:1">
      <x:c r="A91" s="10">
        <x:v>47382</x:v>
      </x:c>
    </x:row>
    <x:row r="92" spans="1:1">
      <x:c r="A92" s="10">
        <x:v>47383</x:v>
      </x:c>
    </x:row>
    <x:row r="93" spans="1:1">
      <x:c r="A93" s="10">
        <x:v>47384</x:v>
      </x:c>
    </x:row>
    <x:row r="94" spans="1:2">
      <x:c r="A94" s="10">
        <x:v>47385</x:v>
      </x:c>
      <x:c r="B94" t="s">
        <x:v>71</x:v>
      </x:c>
    </x:row>
    <x:row r="95" spans="1:1">
      <x:c r="A95" s="10">
        <x:v>47394</x:v>
      </x:c>
    </x:row>
    <x:row r="96" spans="1:1">
      <x:c r="A96" s="10">
        <x:v>47400</x:v>
      </x:c>
    </x:row>
    <x:row r="97" spans="1:1">
      <x:c r="A97" s="10">
        <x:v>47477</x:v>
      </x:c>
    </x:row>
    <x:row r="98" spans="1:1">
      <x:c r="A98" s="10">
        <x:v>47484</x:v>
      </x:c>
    </x:row>
    <x:row r="99" spans="1:1">
      <x:c r="A99" s="10">
        <x:v>47516</x:v>
      </x:c>
    </x:row>
    <x:row r="100" spans="1:1">
      <x:c r="A100" s="10">
        <x:v>47517</x:v>
      </x:c>
    </x:row>
    <x:row r="101" spans="1:1">
      <x:c r="A101" s="10">
        <x:v>47518</x:v>
      </x:c>
    </x:row>
    <x:row r="102" spans="1:2">
      <x:c r="A102" s="10">
        <x:v>47519</x:v>
      </x:c>
      <x:c r="B102" t="s">
        <x:v>71</x:v>
      </x:c>
    </x:row>
    <x:row r="103" spans="1:1">
      <x:c r="A103" s="10">
        <x:v>47543</x:v>
      </x:c>
    </x:row>
    <x:row r="104" spans="1:1" customFormat="1">
      <x:c r="A104" s="10">
        <x:v>47604</x:v>
      </x:c>
    </x:row>
    <x:row r="105" spans="1:1">
      <x:c r="A105" s="10">
        <x:v>47608</x:v>
      </x:c>
    </x:row>
    <x:row r="106" spans="1:2">
      <x:c r="A106" s="10">
        <x:v>47609</x:v>
      </x:c>
      <x:c r="B106" t="s">
        <x:v>71</x:v>
      </x:c>
    </x:row>
    <x:row r="107" spans="1:2">
      <x:c r="A107" s="10">
        <x:v>47612</x:v>
      </x:c>
      <x:c r="B107" t="s">
        <x:v>1</x:v>
      </x:c>
    </x:row>
    <x:row r="108" spans="1:1">
      <x:c r="A108" s="10">
        <x:v>47640</x:v>
      </x:c>
    </x:row>
    <x:row r="109" spans="1:1" customFormat="1">
      <x:c r="A109" s="10">
        <x:v>47681</x:v>
      </x:c>
    </x:row>
    <x:row r="110" spans="1:1">
      <x:c r="A110" s="10">
        <x:v>47710</x:v>
      </x:c>
    </x:row>
    <x:row r="111" spans="1:1">
      <x:c r="A111" s="10">
        <x:v>47737</x:v>
      </x:c>
    </x:row>
    <x:row r="112" spans="1:1">
      <x:c r="A112" s="10">
        <x:v>47738</x:v>
      </x:c>
    </x:row>
    <x:row r="113" spans="1:1">
      <x:c r="A113" s="10">
        <x:v>47739</x:v>
      </x:c>
    </x:row>
    <x:row r="114" spans="1:1">
      <x:c r="A114" s="10">
        <x:v>47759</x:v>
      </x:c>
    </x:row>
    <x:row r="115" spans="1:1">
      <x:c r="A115" s="10">
        <x:v>47765</x:v>
      </x:c>
    </x:row>
    <x:row r="116" spans="1:1">
      <x:c r="A116" s="10">
        <x:v>47842</x:v>
      </x:c>
    </x:row>
  </x:sheetData>
  <x:mergeCells count="1">
    <x:mergeCell ref="B20:Y20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62828"/>
  </x:sheetPr>
  <x:dimension ref="A1:W39"/>
  <x:sheetViews>
    <x:sheetView topLeftCell="A1" zoomScale="95" zoomScaleNormal="95" zoomScaleSheetLayoutView="95" workbookViewId="0">
      <x:pane xSplit="3" ySplit="0" topLeftCell="D1" activePane="topRight" state="frozen"/>
      <x:selection pane="topRight" activeCell="J20" activeCellId="0" sqref="J20:J20"/>
    </x:sheetView>
  </x:sheetViews>
  <x:sheetFormatPr defaultColWidth="9.00390625" defaultRowHeight="16.39999999999999857891"/>
  <x:cols>
    <x:col min="1" max="1" width="2.625" style="24" customWidth="1"/>
    <x:col min="2" max="2" width="10" style="24" customWidth="1"/>
    <x:col min="3" max="3" width="14.08203125" style="24" customWidth="1"/>
    <x:col min="4" max="4" width="14" style="24" customWidth="1"/>
    <x:col min="5" max="6" width="11.83203125" style="24" bestFit="1" customWidth="1"/>
    <x:col min="7" max="7" width="15.375" style="24" customWidth="1"/>
    <x:col min="8" max="8" width="11.83203125" style="24" bestFit="1" customWidth="1"/>
    <x:col min="9" max="9" width="12" style="24" customWidth="1"/>
    <x:col min="10" max="10" width="10.83203125" style="24" customWidth="1"/>
    <x:col min="11" max="11" width="6.91796875" style="24" customWidth="1"/>
    <x:col min="12" max="12" width="11.51171875" style="24" bestFit="1" customWidth="1"/>
    <x:col min="13" max="13" width="12.6015625" style="33" bestFit="1" customWidth="1"/>
    <x:col min="14" max="14" width="9.98828125" style="33" bestFit="1" customWidth="1"/>
    <x:col min="15" max="15" width="10.3359375" style="69" bestFit="1" customWidth="1"/>
    <x:col min="16" max="16" width="10.25" style="31" customWidth="1"/>
    <x:col min="17" max="18" width="9.4375" style="31" bestFit="1" customWidth="1"/>
    <x:col min="19" max="19" width="12.54296875" style="31" bestFit="1" customWidth="1"/>
    <x:col min="20" max="21" width="9.00390625" style="23" bestFit="1" customWidth="1"/>
    <x:col min="22" max="22" width="6.5" style="23" customWidth="1"/>
    <x:col min="23" max="23" width="11.05859375" style="23" bestFit="1" customWidth="1"/>
    <x:col min="24" max="16384" width="9.00390625" style="23"/>
  </x:cols>
  <x:sheetData>
    <x:row r="1" spans="2:23" ht="16" customHeight="1">
      <x:c r="B1" s="32"/>
      <x:c r="C1" s="32"/>
      <x:c r="D1" s="32"/>
      <x:c r="E1" s="32"/>
      <x:c r="F1" s="32"/>
      <x:c r="G1" s="32"/>
      <x:c r="H1" s="32"/>
      <x:c r="I1" s="32"/>
      <x:c r="J1" s="32"/>
      <x:c r="K1" s="32"/>
      <x:c r="L1" s="32"/>
      <x:c r="M1" s="84"/>
      <x:c r="N1" s="84"/>
      <x:c r="P1" s="69"/>
      <x:c r="Q1" s="69"/>
      <x:c r="R1" s="69"/>
      <x:c r="S1" s="69"/>
      <x:c r="T1" s="30"/>
      <x:c r="U1" s="30"/>
      <x:c r="V1" s="30"/>
      <x:c r="W1" s="30"/>
    </x:row>
    <x:row r="2" spans="1:23" s="94" customFormat="1" ht="28" customHeight="1">
      <x:c r="A2" s="95"/>
      <x:c r="B2" s="175" t="str">
        <x:f>매출증감표·휴업률!B2</x:f>
        <x:v>OO주식회사 / 000-00-0000-0</x:v>
      </x:c>
      <x:c r="C2" s="176"/>
      <x:c r="D2" s="176"/>
      <x:c r="E2" s="176"/>
      <x:c r="F2" s="176"/>
      <x:c r="G2" s="176"/>
      <x:c r="H2" s="176"/>
      <x:c r="I2" s="176"/>
      <x:c r="J2" s="176"/>
      <x:c r="K2" s="176"/>
      <x:c r="L2" s="176"/>
      <x:c r="M2" s="176"/>
      <x:c r="N2" s="176"/>
      <x:c r="O2" s="176"/>
      <x:c r="P2" s="229"/>
      <x:c r="Q2" s="229"/>
      <x:c r="R2" s="229"/>
      <x:c r="S2" s="229"/>
      <x:c r="T2" s="229"/>
      <x:c r="U2" s="229"/>
      <x:c r="V2" s="229"/>
      <x:c r="W2" s="230"/>
    </x:row>
    <x:row r="3" spans="2:23" s="24" customFormat="1" ht="10" customHeight="1">
      <x:c r="B3" s="49"/>
      <x:c r="C3" s="49"/>
      <x:c r="D3" s="49"/>
      <x:c r="E3" s="49"/>
      <x:c r="F3" s="49"/>
      <x:c r="G3" s="49"/>
      <x:c r="H3" s="49"/>
      <x:c r="I3" s="49"/>
      <x:c r="J3" s="49"/>
      <x:c r="K3" s="49"/>
      <x:c r="L3" s="86"/>
      <x:c r="M3" s="70"/>
      <x:c r="N3" s="70"/>
      <x:c r="O3" s="70"/>
      <x:c r="P3" s="84"/>
      <x:c r="Q3" s="84"/>
      <x:c r="R3" s="84"/>
      <x:c r="S3" s="84"/>
      <x:c r="T3" s="32"/>
      <x:c r="U3" s="32"/>
      <x:c r="V3" s="32"/>
      <x:c r="W3" s="32"/>
    </x:row>
    <x:row r="4" spans="2:23" ht="16.75">
      <x:c r="B4" s="100" t="s">
        <x:v>18</x:v>
      </x:c>
      <x:c r="C4" s="102">
        <x:v>2</x:v>
      </x:c>
      <x:c r="F4" s="231"/>
      <x:c r="G4" s="231"/>
      <x:c r="H4" s="32"/>
      <x:c r="I4" s="87"/>
      <x:c r="J4" s="32"/>
      <x:c r="K4" s="32"/>
      <x:c r="L4" s="32"/>
      <x:c r="M4" s="84"/>
      <x:c r="N4" s="84"/>
      <x:c r="P4" s="69"/>
      <x:c r="Q4" s="69"/>
      <x:c r="R4" s="69"/>
      <x:c r="S4" s="69"/>
      <x:c r="T4" s="30"/>
      <x:c r="U4" s="30"/>
      <x:c r="V4" s="30"/>
      <x:c r="W4" s="30"/>
    </x:row>
    <x:row r="5" spans="1:23" s="23" customFormat="1" ht="16.75" customHeight="1">
      <x:c r="A5" s="24"/>
      <x:c r="B5" s="100" t="s">
        <x:v>22</x:v>
      </x:c>
      <x:c r="C5" s="103">
        <x:v>68100</x:v>
      </x:c>
      <x:c r="F5" s="88"/>
      <x:c r="G5" s="32"/>
      <x:c r="H5" s="32"/>
      <x:c r="I5" s="32"/>
      <x:c r="J5" s="32"/>
      <x:c r="K5" s="32"/>
      <x:c r="L5" s="32"/>
      <x:c r="M5" s="84"/>
      <x:c r="N5" s="84"/>
      <x:c r="O5" s="69"/>
      <x:c r="P5" s="69"/>
      <x:c r="Q5" s="69"/>
      <x:c r="R5" s="69"/>
      <x:c r="S5" s="69"/>
      <x:c r="T5" s="30"/>
      <x:c r="U5" s="30"/>
      <x:c r="V5" s="30"/>
      <x:c r="W5" s="30"/>
    </x:row>
    <x:row r="6" spans="1:23" s="23" customFormat="1" ht="16.75" customHeight="1">
      <x:c r="A6" s="24"/>
      <x:c r="B6" s="100" t="s">
        <x:v>61</x:v>
      </x:c>
      <x:c r="C6" s="101" t="s">
        <x:v>20</x:v>
      </x:c>
      <x:c r="F6" s="88"/>
      <x:c r="G6" s="32"/>
      <x:c r="H6" s="32"/>
      <x:c r="I6" s="32"/>
      <x:c r="J6" s="32"/>
      <x:c r="K6" s="32"/>
      <x:c r="L6" s="32"/>
      <x:c r="M6" s="84"/>
      <x:c r="N6" s="84"/>
      <x:c r="O6" s="69"/>
      <x:c r="P6" s="69"/>
      <x:c r="Q6" s="69"/>
      <x:c r="R6" s="69"/>
      <x:c r="S6" s="69"/>
      <x:c r="T6" s="30"/>
      <x:c r="U6" s="30"/>
      <x:c r="V6" s="30"/>
      <x:c r="W6" s="30"/>
    </x:row>
    <x:row r="7" spans="1:23" s="23" customFormat="1" ht="10" customHeight="1">
      <x:c r="A7" s="24"/>
      <x:c r="B7" s="85"/>
      <x:c r="C7" s="89"/>
      <x:c r="D7" s="90"/>
      <x:c r="E7" s="91"/>
      <x:c r="F7" s="88"/>
      <x:c r="G7" s="32"/>
      <x:c r="H7" s="32"/>
      <x:c r="I7" s="32"/>
      <x:c r="J7" s="32"/>
      <x:c r="K7" s="32"/>
      <x:c r="L7" s="32"/>
      <x:c r="M7" s="84"/>
      <x:c r="N7" s="84"/>
      <x:c r="O7" s="69"/>
      <x:c r="P7" s="69"/>
      <x:c r="Q7" s="69"/>
      <x:c r="R7" s="69"/>
      <x:c r="S7" s="69"/>
      <x:c r="T7" s="30"/>
      <x:c r="U7" s="30"/>
      <x:c r="V7" s="30"/>
      <x:c r="W7" s="30"/>
    </x:row>
    <x:row r="8" spans="1:23" s="23" customFormat="1" ht="22.5" customHeight="1">
      <x:c r="A8" s="24"/>
      <x:c r="B8" s="232" t="s">
        <x:v>35</x:v>
      </x:c>
      <x:c r="C8" s="234" t="s">
        <x:v>49</x:v>
      </x:c>
      <x:c r="D8" s="236" t="s">
        <x:v>21</x:v>
      </x:c>
      <x:c r="E8" s="237"/>
      <x:c r="F8" s="237"/>
      <x:c r="G8" s="237"/>
      <x:c r="H8" s="237"/>
      <x:c r="I8" s="237"/>
      <x:c r="J8" s="237"/>
      <x:c r="K8" s="237"/>
      <x:c r="L8" s="238"/>
      <x:c r="M8" s="239" t="s">
        <x:v>19</x:v>
      </x:c>
      <x:c r="N8" s="240"/>
      <x:c r="O8" s="240"/>
      <x:c r="P8" s="240"/>
      <x:c r="Q8" s="240"/>
      <x:c r="R8" s="240"/>
      <x:c r="S8" s="240"/>
      <x:c r="T8" s="241"/>
      <x:c r="U8" s="241"/>
      <x:c r="V8" s="241"/>
      <x:c r="W8" s="242"/>
    </x:row>
    <x:row r="9" spans="1:23" s="23" customFormat="1" ht="68" customHeight="1">
      <x:c r="A9" s="24"/>
      <x:c r="B9" s="233"/>
      <x:c r="C9" s="235"/>
      <x:c r="D9" s="34" t="str">
        <x:f ca="1">MONTH(EOMONTH(DATE(YEAR(NOW()),C4,1),-3))&amp;"월"</x:f>
        <x:v>11월</x:v>
      </x:c>
      <x:c r="E9" s="35" t="str">
        <x:f ca="1">MONTH(EOMONTH(DATE(YEAR(NOW()),C4,1),-2))&amp;"월"</x:f>
        <x:v>12월</x:v>
      </x:c>
      <x:c r="F9" s="35" t="str">
        <x:f ca="1">MONTH(EOMONTH(DATE(YEAR(NOW()),C4,1),-1))&amp;"월"</x:f>
        <x:v>1월</x:v>
      </x:c>
      <x:c r="G9" s="99" t="s">
        <x:v>56</x:v>
      </x:c>
      <x:c r="H9" s="35" t="s">
        <x:v>69</x:v>
      </x:c>
      <x:c r="I9" s="35" t="s">
        <x:v>11</x:v>
      </x:c>
      <x:c r="J9" s="122" t="s">
        <x:v>79</x:v>
      </x:c>
      <x:c r="K9" s="35" t="s">
        <x:v>12</x:v>
      </x:c>
      <x:c r="L9" s="110" t="s">
        <x:v>10</x:v>
      </x:c>
      <x:c r="M9" s="118" t="s">
        <x:v>37</x:v>
      </x:c>
      <x:c r="N9" s="119" t="s">
        <x:v>47</x:v>
      </x:c>
      <x:c r="O9" s="119" t="s">
        <x:v>78</x:v>
      </x:c>
      <x:c r="P9" s="119" t="s">
        <x:v>75</x:v>
      </x:c>
      <x:c r="Q9" s="119" t="s">
        <x:v>76</x:v>
      </x:c>
      <x:c r="R9" s="119" t="s">
        <x:v>57</x:v>
      </x:c>
      <x:c r="S9" s="119" t="s">
        <x:v>69</x:v>
      </x:c>
      <x:c r="T9" s="120" t="s">
        <x:v>81</x:v>
      </x:c>
      <x:c r="U9" s="120" t="s">
        <x:v>6</x:v>
      </x:c>
      <x:c r="V9" s="120" t="s">
        <x:v>12</x:v>
      </x:c>
      <x:c r="W9" s="121" t="s">
        <x:v>25</x:v>
      </x:c>
    </x:row>
    <x:row r="10" spans="1:23" s="23" customFormat="1" ht="18.75" customHeight="1">
      <x:c r="A10" s="24"/>
      <x:c r="B10" s="243">
        <x:v>1</x:v>
      </x:c>
      <x:c r="C10" s="244" t="str">
        <x:f>휴업시간산정!B15</x:f>
        <x:v>홍길동</x:v>
      </x:c>
      <x:c r="D10" s="111">
        <x:v>4008800</x:v>
      </x:c>
      <x:c r="E10" s="36">
        <x:v>4008800</x:v>
      </x:c>
      <x:c r="F10" s="36">
        <x:v>4008800</x:v>
      </x:c>
      <x:c r="G10" s="36">
        <x:v>0</x:v>
      </x:c>
      <x:c r="H10" s="37">
        <x:f t="shared" ref="H10:H39" si="0">SUM(D10:G10)</x:f>
        <x:v>12026400</x:v>
      </x:c>
      <x:c r="I10" s="38">
        <x:f ca="1">EOMONTH(DATE(YEAR(NOW()),$C$4,1),-1)-DATE(YEAR(NOW()),$C$4-3,1)+1</x:f>
        <x:v>92</x:v>
      </x:c>
      <x:c r="J10" s="39">
        <x:f>H10/I10*70%</x:f>
        <x:v>91505.217391304337</x:v>
      </x:c>
      <x:c r="K10" s="39">
        <x:f>휴업시간산정!AH15</x:f>
        <x:v>8</x:v>
      </x:c>
      <x:c r="L10" s="112">
        <x:f>J10/K10</x:f>
        <x:v>11438.152173913042</x:v>
      </x:c>
      <x:c r="M10" s="64">
        <x:v>2758800</x:v>
      </x:c>
      <x:c r="N10" s="71">
        <x:v>100000</x:v>
      </x:c>
      <x:c r="O10" s="71">
        <x:v>700000</x:v>
      </x:c>
      <x:c r="P10" s="71">
        <x:v>50000</x:v>
      </x:c>
      <x:c r="Q10" s="71">
        <x:v>250000</x:v>
      </x:c>
      <x:c r="R10" s="71">
        <x:v>150000</x:v>
      </x:c>
      <x:c r="S10" s="72">
        <x:f>SUM(M10:O10)</x:f>
        <x:v>3558800</x:v>
      </x:c>
      <x:c r="T10" s="41">
        <x:f>휴업시간산정!AH15*6*4.345</x:f>
        <x:v>208.56</x:v>
      </x:c>
      <x:c r="U10" s="40">
        <x:f>S10/T10</x:f>
        <x:v>17063.674721902571</x:v>
      </x:c>
      <x:c r="V10" s="40">
        <x:f>K10</x:f>
        <x:v>8</x:v>
      </x:c>
      <x:c r="W10" s="172">
        <x:f>U10*V10</x:f>
        <x:v>136509.39777522057</x:v>
      </x:c>
    </x:row>
    <x:row r="11" spans="1:23" s="23" customFormat="1" ht="18.75" customHeight="1">
      <x:c r="A11" s="24"/>
      <x:c r="B11" s="245">
        <x:v>2</x:v>
      </x:c>
      <x:c r="C11" s="246" t="str">
        <x:f>휴업시간산정!B16</x:f>
        <x:v>김영희</x:v>
      </x:c>
      <x:c r="D11" s="113">
        <x:v>2935170</x:v>
      </x:c>
      <x:c r="E11" s="42">
        <x:v>2935170</x:v>
      </x:c>
      <x:c r="F11" s="42">
        <x:v>2935170</x:v>
      </x:c>
      <x:c r="G11" s="42">
        <x:v>0</x:v>
      </x:c>
      <x:c r="H11" s="43">
        <x:f t="shared" si="0"/>
        <x:v>8805510</x:v>
      </x:c>
      <x:c r="I11" s="44">
        <x:f t="shared" aca="1" ref="I11:I39" si="1">EOMONTH(DATE(YEAR(NOW()),$C$4,1),-1)-DATE(YEAR(NOW()),$C$4-3,1)+1</x:f>
        <x:v>92</x:v>
      </x:c>
      <x:c r="J11" s="39">
        <x:f t="shared" ref="J11:J39" si="2">H11/I11*70%</x:f>
        <x:v>66998.445652173919</x:v>
      </x:c>
      <x:c r="K11" s="39">
        <x:f>휴업시간산정!AH16</x:f>
        <x:v>8</x:v>
      </x:c>
      <x:c r="L11" s="114">
        <x:f>J11/K11</x:f>
        <x:v>8374.8057065217399</x:v>
      </x:c>
      <x:c r="M11" s="65">
        <x:v>2535170</x:v>
      </x:c>
      <x:c r="N11" s="73">
        <x:v>100000</x:v>
      </x:c>
      <x:c r="O11" s="73">
        <x:v>300000</x:v>
      </x:c>
      <x:c r="P11" s="73">
        <x:v>0</x:v>
      </x:c>
      <x:c r="Q11" s="73">
        <x:v>0</x:v>
      </x:c>
      <x:c r="R11" s="73">
        <x:v>0</x:v>
      </x:c>
      <x:c r="S11" s="72">
        <x:f t="shared" ref="S11:S12" si="3">SUM(M11:O11)</x:f>
        <x:v>2935170</x:v>
      </x:c>
      <x:c r="T11" s="46">
        <x:f>휴업시간산정!AH16*6*4.345</x:f>
        <x:v>208.56</x:v>
      </x:c>
      <x:c r="U11" s="45">
        <x:f t="shared" ref="U11:U39" si="4">S11/T11</x:f>
        <x:v>14073.504027617952</x:v>
      </x:c>
      <x:c r="V11" s="45">
        <x:f>K11</x:f>
        <x:v>8</x:v>
      </x:c>
      <x:c r="W11" s="173">
        <x:f t="shared" ref="W11:W39" si="5">U11*V11</x:f>
        <x:v>112588.03222094361</x:v>
      </x:c>
    </x:row>
    <x:row r="12" spans="1:23" s="23" customFormat="1" ht="18.75" customHeight="1">
      <x:c r="A12" s="24"/>
      <x:c r="B12" s="245">
        <x:v>3</x:v>
      </x:c>
      <x:c r="C12" s="246" t="str">
        <x:f>휴업시간산정!B17</x:f>
        <x:v>박철수</x:v>
      </x:c>
      <x:c r="D12" s="113">
        <x:v>1300000</x:v>
      </x:c>
      <x:c r="E12" s="42">
        <x:v>1300000</x:v>
      </x:c>
      <x:c r="F12" s="42">
        <x:v>1300000</x:v>
      </x:c>
      <x:c r="G12" s="42">
        <x:v>0</x:v>
      </x:c>
      <x:c r="H12" s="43">
        <x:f t="shared" si="0"/>
        <x:v>3900000</x:v>
      </x:c>
      <x:c r="I12" s="44">
        <x:f t="shared" si="1"/>
        <x:v>92</x:v>
      </x:c>
      <x:c r="J12" s="39">
        <x:f t="shared" si="2"/>
        <x:v>29673.91304347826</x:v>
      </x:c>
      <x:c r="K12" s="39">
        <x:f>휴업시간산정!AH17</x:f>
        <x:v>4</x:v>
      </x:c>
      <x:c r="L12" s="114">
        <x:f>J12/K12</x:f>
        <x:v>7418.478260869565</x:v>
      </x:c>
      <x:c r="M12" s="65">
        <x:v>1200000</x:v>
      </x:c>
      <x:c r="N12" s="73">
        <x:v>100000</x:v>
      </x:c>
      <x:c r="O12" s="73"/>
      <x:c r="P12" s="73">
        <x:v>0</x:v>
      </x:c>
      <x:c r="Q12" s="73">
        <x:v>0</x:v>
      </x:c>
      <x:c r="R12" s="73">
        <x:v>0</x:v>
      </x:c>
      <x:c r="S12" s="72">
        <x:f t="shared" si="3"/>
        <x:v>1300000</x:v>
      </x:c>
      <x:c r="T12" s="46">
        <x:f>휴업시간산정!AH17*6*4.345</x:f>
        <x:v>104.28</x:v>
      </x:c>
      <x:c r="U12" s="45">
        <x:f t="shared" si="4"/>
        <x:v>12466.436517069429</x:v>
      </x:c>
      <x:c r="V12" s="45">
        <x:f t="shared" ref="V12:V39" si="6">K12</x:f>
        <x:v>4</x:v>
      </x:c>
      <x:c r="W12" s="173">
        <x:f t="shared" si="5"/>
        <x:v>49865.746068277716</x:v>
      </x:c>
    </x:row>
    <x:row r="13" spans="1:23" s="23" customFormat="1" ht="18.75" customHeight="1">
      <x:c r="A13" s="24"/>
      <x:c r="B13" s="245">
        <x:v>4</x:v>
      </x:c>
      <x:c r="C13" s="246">
        <x:f>휴업시간산정!B18</x:f>
        <x:v>0</x:v>
      </x:c>
      <x:c r="D13" s="113"/>
      <x:c r="E13" s="42"/>
      <x:c r="F13" s="42"/>
      <x:c r="G13" s="42"/>
      <x:c r="H13" s="43">
        <x:f t="shared" si="0"/>
        <x:v>0</x:v>
      </x:c>
      <x:c r="I13" s="44">
        <x:f t="shared" si="1"/>
        <x:v>92</x:v>
      </x:c>
      <x:c r="J13" s="39">
        <x:f t="shared" si="2"/>
        <x:v>0</x:v>
      </x:c>
      <x:c r="K13" s="39">
        <x:f>휴업시간산정!AH18</x:f>
        <x:v>0</x:v>
      </x:c>
      <x:c r="L13" s="114" t="e">
        <x:f>J13/K13</x:f>
        <x:v>#DIV/0!</x:v>
      </x:c>
      <x:c r="M13" s="65"/>
      <x:c r="N13" s="73"/>
      <x:c r="O13" s="73"/>
      <x:c r="P13" s="73"/>
      <x:c r="Q13" s="73"/>
      <x:c r="R13" s="73"/>
      <x:c r="S13" s="74">
        <x:f t="shared" ref="S13:S39" si="7">SUM(M13:Q13)</x:f>
        <x:v>0</x:v>
      </x:c>
      <x:c r="T13" s="46">
        <x:f>휴업시간산정!AH18*6*4.345</x:f>
        <x:v>0</x:v>
      </x:c>
      <x:c r="U13" s="45" t="e">
        <x:f t="shared" si="4"/>
        <x:v>#DIV/0!</x:v>
      </x:c>
      <x:c r="V13" s="45">
        <x:f t="shared" si="6"/>
        <x:v>0</x:v>
      </x:c>
      <x:c r="W13" s="173" t="e">
        <x:f t="shared" si="5"/>
        <x:v>#DIV/0!</x:v>
      </x:c>
    </x:row>
    <x:row r="14" spans="1:23" s="23" customFormat="1" ht="18.75" customHeight="1">
      <x:c r="A14" s="24"/>
      <x:c r="B14" s="245">
        <x:v>5</x:v>
      </x:c>
      <x:c r="C14" s="246">
        <x:f>휴업시간산정!B19</x:f>
        <x:v>0</x:v>
      </x:c>
      <x:c r="D14" s="113"/>
      <x:c r="E14" s="42"/>
      <x:c r="F14" s="42"/>
      <x:c r="G14" s="42"/>
      <x:c r="H14" s="43">
        <x:f t="shared" si="0"/>
        <x:v>0</x:v>
      </x:c>
      <x:c r="I14" s="44">
        <x:f t="shared" si="1"/>
        <x:v>92</x:v>
      </x:c>
      <x:c r="J14" s="39">
        <x:f t="shared" si="2"/>
        <x:v>0</x:v>
      </x:c>
      <x:c r="K14" s="39">
        <x:f>휴업시간산정!AH19</x:f>
        <x:v>0</x:v>
      </x:c>
      <x:c r="L14" s="114" t="e">
        <x:f t="shared" ref="L14:L39" si="8">J14/K14</x:f>
        <x:v>#DIV/0!</x:v>
      </x:c>
      <x:c r="M14" s="66"/>
      <x:c r="N14" s="75"/>
      <x:c r="O14" s="76"/>
      <x:c r="P14" s="75"/>
      <x:c r="Q14" s="77"/>
      <x:c r="R14" s="77"/>
      <x:c r="S14" s="74">
        <x:f t="shared" si="7"/>
        <x:v>0</x:v>
      </x:c>
      <x:c r="T14" s="46">
        <x:f>휴업시간산정!AH19*6*4.345</x:f>
        <x:v>0</x:v>
      </x:c>
      <x:c r="U14" s="45" t="e">
        <x:f t="shared" si="4"/>
        <x:v>#DIV/0!</x:v>
      </x:c>
      <x:c r="V14" s="45">
        <x:f t="shared" si="6"/>
        <x:v>0</x:v>
      </x:c>
      <x:c r="W14" s="173" t="e">
        <x:f t="shared" si="5"/>
        <x:v>#DIV/0!</x:v>
      </x:c>
    </x:row>
    <x:row r="15" spans="1:23" s="23" customFormat="1" ht="18.75" customHeight="1">
      <x:c r="A15" s="24"/>
      <x:c r="B15" s="245">
        <x:v>6</x:v>
      </x:c>
      <x:c r="C15" s="246">
        <x:f>휴업시간산정!B20</x:f>
        <x:v>0</x:v>
      </x:c>
      <x:c r="D15" s="113"/>
      <x:c r="E15" s="42"/>
      <x:c r="F15" s="42"/>
      <x:c r="G15" s="42"/>
      <x:c r="H15" s="43">
        <x:f t="shared" si="0"/>
        <x:v>0</x:v>
      </x:c>
      <x:c r="I15" s="44">
        <x:f t="shared" si="1"/>
        <x:v>92</x:v>
      </x:c>
      <x:c r="J15" s="39">
        <x:f t="shared" si="2"/>
        <x:v>0</x:v>
      </x:c>
      <x:c r="K15" s="39">
        <x:f>휴업시간산정!AH20</x:f>
        <x:v>0</x:v>
      </x:c>
      <x:c r="L15" s="114" t="e">
        <x:f t="shared" si="8"/>
        <x:v>#DIV/0!</x:v>
      </x:c>
      <x:c r="M15" s="66"/>
      <x:c r="N15" s="75"/>
      <x:c r="O15" s="76"/>
      <x:c r="P15" s="75"/>
      <x:c r="Q15" s="77"/>
      <x:c r="R15" s="77"/>
      <x:c r="S15" s="74">
        <x:f t="shared" si="7"/>
        <x:v>0</x:v>
      </x:c>
      <x:c r="T15" s="46">
        <x:f>휴업시간산정!AH20*6*4.345</x:f>
        <x:v>0</x:v>
      </x:c>
      <x:c r="U15" s="45" t="e">
        <x:f t="shared" si="4"/>
        <x:v>#DIV/0!</x:v>
      </x:c>
      <x:c r="V15" s="45">
        <x:f t="shared" si="6"/>
        <x:v>0</x:v>
      </x:c>
      <x:c r="W15" s="173" t="e">
        <x:f t="shared" si="5"/>
        <x:v>#DIV/0!</x:v>
      </x:c>
    </x:row>
    <x:row r="16" spans="1:23" s="23" customFormat="1" ht="18.75" customHeight="1">
      <x:c r="A16" s="24"/>
      <x:c r="B16" s="245">
        <x:v>7</x:v>
      </x:c>
      <x:c r="C16" s="246">
        <x:f>휴업시간산정!B21</x:f>
        <x:v>0</x:v>
      </x:c>
      <x:c r="D16" s="113"/>
      <x:c r="E16" s="42"/>
      <x:c r="F16" s="42"/>
      <x:c r="G16" s="42"/>
      <x:c r="H16" s="43">
        <x:f t="shared" si="0"/>
        <x:v>0</x:v>
      </x:c>
      <x:c r="I16" s="44">
        <x:f t="shared" si="1"/>
        <x:v>92</x:v>
      </x:c>
      <x:c r="J16" s="39">
        <x:f t="shared" si="2"/>
        <x:v>0</x:v>
      </x:c>
      <x:c r="K16" s="39">
        <x:f>휴업시간산정!AH21</x:f>
        <x:v>0</x:v>
      </x:c>
      <x:c r="L16" s="114" t="e">
        <x:f t="shared" si="8"/>
        <x:v>#DIV/0!</x:v>
      </x:c>
      <x:c r="M16" s="66"/>
      <x:c r="N16" s="75"/>
      <x:c r="O16" s="76"/>
      <x:c r="P16" s="75"/>
      <x:c r="Q16" s="77"/>
      <x:c r="R16" s="77"/>
      <x:c r="S16" s="74">
        <x:f t="shared" si="7"/>
        <x:v>0</x:v>
      </x:c>
      <x:c r="T16" s="46">
        <x:f>휴업시간산정!AH21*6*4.345</x:f>
        <x:v>0</x:v>
      </x:c>
      <x:c r="U16" s="45" t="e">
        <x:f t="shared" si="4"/>
        <x:v>#DIV/0!</x:v>
      </x:c>
      <x:c r="V16" s="45">
        <x:f t="shared" si="6"/>
        <x:v>0</x:v>
      </x:c>
      <x:c r="W16" s="173" t="e">
        <x:f t="shared" si="5"/>
        <x:v>#DIV/0!</x:v>
      </x:c>
    </x:row>
    <x:row r="17" spans="1:23" s="23" customFormat="1" ht="18.75" customHeight="1">
      <x:c r="A17" s="24"/>
      <x:c r="B17" s="245">
        <x:v>8</x:v>
      </x:c>
      <x:c r="C17" s="246">
        <x:f>휴업시간산정!B22</x:f>
        <x:v>0</x:v>
      </x:c>
      <x:c r="D17" s="113"/>
      <x:c r="E17" s="42"/>
      <x:c r="F17" s="42"/>
      <x:c r="G17" s="42"/>
      <x:c r="H17" s="43">
        <x:f t="shared" si="0"/>
        <x:v>0</x:v>
      </x:c>
      <x:c r="I17" s="44">
        <x:f t="shared" si="1"/>
        <x:v>92</x:v>
      </x:c>
      <x:c r="J17" s="39">
        <x:f t="shared" si="2"/>
        <x:v>0</x:v>
      </x:c>
      <x:c r="K17" s="39">
        <x:f>휴업시간산정!AH22</x:f>
        <x:v>0</x:v>
      </x:c>
      <x:c r="L17" s="114" t="e">
        <x:f t="shared" si="8"/>
        <x:v>#DIV/0!</x:v>
      </x:c>
      <x:c r="M17" s="66"/>
      <x:c r="N17" s="75"/>
      <x:c r="O17" s="76"/>
      <x:c r="P17" s="75"/>
      <x:c r="Q17" s="77"/>
      <x:c r="R17" s="77"/>
      <x:c r="S17" s="74">
        <x:f t="shared" si="7"/>
        <x:v>0</x:v>
      </x:c>
      <x:c r="T17" s="46">
        <x:f>휴업시간산정!AH22*6*4.345</x:f>
        <x:v>0</x:v>
      </x:c>
      <x:c r="U17" s="45" t="e">
        <x:f t="shared" si="4"/>
        <x:v>#DIV/0!</x:v>
      </x:c>
      <x:c r="V17" s="45">
        <x:f t="shared" si="6"/>
        <x:v>0</x:v>
      </x:c>
      <x:c r="W17" s="173" t="e">
        <x:f t="shared" si="5"/>
        <x:v>#DIV/0!</x:v>
      </x:c>
    </x:row>
    <x:row r="18" spans="1:23" s="23" customFormat="1" ht="18.75" customHeight="1">
      <x:c r="A18" s="24"/>
      <x:c r="B18" s="245">
        <x:v>9</x:v>
      </x:c>
      <x:c r="C18" s="246">
        <x:f>휴업시간산정!B23</x:f>
        <x:v>0</x:v>
      </x:c>
      <x:c r="D18" s="113"/>
      <x:c r="E18" s="42"/>
      <x:c r="F18" s="42"/>
      <x:c r="G18" s="42"/>
      <x:c r="H18" s="43">
        <x:f t="shared" si="0"/>
        <x:v>0</x:v>
      </x:c>
      <x:c r="I18" s="44">
        <x:f t="shared" si="1"/>
        <x:v>92</x:v>
      </x:c>
      <x:c r="J18" s="39">
        <x:f t="shared" si="2"/>
        <x:v>0</x:v>
      </x:c>
      <x:c r="K18" s="39">
        <x:f>휴업시간산정!AH23</x:f>
        <x:v>0</x:v>
      </x:c>
      <x:c r="L18" s="114" t="e">
        <x:f t="shared" si="8"/>
        <x:v>#DIV/0!</x:v>
      </x:c>
      <x:c r="M18" s="66"/>
      <x:c r="N18" s="75"/>
      <x:c r="O18" s="76"/>
      <x:c r="P18" s="75"/>
      <x:c r="Q18" s="77"/>
      <x:c r="R18" s="77"/>
      <x:c r="S18" s="74">
        <x:f t="shared" si="7"/>
        <x:v>0</x:v>
      </x:c>
      <x:c r="T18" s="46">
        <x:f>휴업시간산정!AH23*6*4.345</x:f>
        <x:v>0</x:v>
      </x:c>
      <x:c r="U18" s="45" t="e">
        <x:f t="shared" si="4"/>
        <x:v>#DIV/0!</x:v>
      </x:c>
      <x:c r="V18" s="45">
        <x:f t="shared" si="6"/>
        <x:v>0</x:v>
      </x:c>
      <x:c r="W18" s="173" t="e">
        <x:f t="shared" si="5"/>
        <x:v>#DIV/0!</x:v>
      </x:c>
    </x:row>
    <x:row r="19" spans="1:23" s="23" customFormat="1" ht="18.75" customHeight="1">
      <x:c r="A19" s="24"/>
      <x:c r="B19" s="245">
        <x:v>10</x:v>
      </x:c>
      <x:c r="C19" s="246">
        <x:f>휴업시간산정!B24</x:f>
        <x:v>0</x:v>
      </x:c>
      <x:c r="D19" s="113"/>
      <x:c r="E19" s="42"/>
      <x:c r="F19" s="42"/>
      <x:c r="G19" s="42"/>
      <x:c r="H19" s="43">
        <x:f t="shared" si="0"/>
        <x:v>0</x:v>
      </x:c>
      <x:c r="I19" s="44">
        <x:f t="shared" si="1"/>
        <x:v>92</x:v>
      </x:c>
      <x:c r="J19" s="39">
        <x:f t="shared" si="2"/>
        <x:v>0</x:v>
      </x:c>
      <x:c r="K19" s="39">
        <x:f>휴업시간산정!AH24</x:f>
        <x:v>0</x:v>
      </x:c>
      <x:c r="L19" s="114" t="e">
        <x:f t="shared" si="8"/>
        <x:v>#DIV/0!</x:v>
      </x:c>
      <x:c r="M19" s="66"/>
      <x:c r="N19" s="75"/>
      <x:c r="O19" s="76"/>
      <x:c r="P19" s="75"/>
      <x:c r="Q19" s="77"/>
      <x:c r="R19" s="77"/>
      <x:c r="S19" s="74">
        <x:f t="shared" si="7"/>
        <x:v>0</x:v>
      </x:c>
      <x:c r="T19" s="46">
        <x:f>휴업시간산정!AH24*6*4.345</x:f>
        <x:v>0</x:v>
      </x:c>
      <x:c r="U19" s="45" t="e">
        <x:f t="shared" si="4"/>
        <x:v>#DIV/0!</x:v>
      </x:c>
      <x:c r="V19" s="45">
        <x:f t="shared" si="6"/>
        <x:v>0</x:v>
      </x:c>
      <x:c r="W19" s="173" t="e">
        <x:f t="shared" si="5"/>
        <x:v>#DIV/0!</x:v>
      </x:c>
    </x:row>
    <x:row r="20" spans="1:23" s="23" customFormat="1" ht="18.75" customHeight="1">
      <x:c r="A20" s="24"/>
      <x:c r="B20" s="245">
        <x:v>11</x:v>
      </x:c>
      <x:c r="C20" s="246">
        <x:f>휴업시간산정!B25</x:f>
        <x:v>0</x:v>
      </x:c>
      <x:c r="D20" s="113"/>
      <x:c r="E20" s="42"/>
      <x:c r="F20" s="42"/>
      <x:c r="G20" s="42"/>
      <x:c r="H20" s="43">
        <x:f t="shared" si="0"/>
        <x:v>0</x:v>
      </x:c>
      <x:c r="I20" s="44">
        <x:f t="shared" si="1"/>
        <x:v>92</x:v>
      </x:c>
      <x:c r="J20" s="39">
        <x:f t="shared" si="2"/>
        <x:v>0</x:v>
      </x:c>
      <x:c r="K20" s="39">
        <x:f>휴업시간산정!AH25</x:f>
        <x:v>0</x:v>
      </x:c>
      <x:c r="L20" s="114" t="e">
        <x:f t="shared" si="8"/>
        <x:v>#DIV/0!</x:v>
      </x:c>
      <x:c r="M20" s="66"/>
      <x:c r="N20" s="75"/>
      <x:c r="O20" s="76"/>
      <x:c r="P20" s="75"/>
      <x:c r="Q20" s="77"/>
      <x:c r="R20" s="77"/>
      <x:c r="S20" s="74">
        <x:f t="shared" si="7"/>
        <x:v>0</x:v>
      </x:c>
      <x:c r="T20" s="46">
        <x:f>휴업시간산정!AH25*6*4.345</x:f>
        <x:v>0</x:v>
      </x:c>
      <x:c r="U20" s="45" t="e">
        <x:f t="shared" si="4"/>
        <x:v>#DIV/0!</x:v>
      </x:c>
      <x:c r="V20" s="45">
        <x:f t="shared" si="6"/>
        <x:v>0</x:v>
      </x:c>
      <x:c r="W20" s="173" t="e">
        <x:f t="shared" si="5"/>
        <x:v>#DIV/0!</x:v>
      </x:c>
    </x:row>
    <x:row r="21" spans="1:23" s="23" customFormat="1" ht="18.75" customHeight="1">
      <x:c r="A21" s="24"/>
      <x:c r="B21" s="245">
        <x:v>12</x:v>
      </x:c>
      <x:c r="C21" s="246">
        <x:f>휴업시간산정!B26</x:f>
        <x:v>0</x:v>
      </x:c>
      <x:c r="D21" s="113"/>
      <x:c r="E21" s="42"/>
      <x:c r="F21" s="42"/>
      <x:c r="G21" s="42"/>
      <x:c r="H21" s="43">
        <x:f t="shared" si="0"/>
        <x:v>0</x:v>
      </x:c>
      <x:c r="I21" s="44">
        <x:f t="shared" si="1"/>
        <x:v>92</x:v>
      </x:c>
      <x:c r="J21" s="39">
        <x:f t="shared" si="2"/>
        <x:v>0</x:v>
      </x:c>
      <x:c r="K21" s="39">
        <x:f>휴업시간산정!AH26</x:f>
        <x:v>0</x:v>
      </x:c>
      <x:c r="L21" s="114" t="e">
        <x:f t="shared" si="8"/>
        <x:v>#DIV/0!</x:v>
      </x:c>
      <x:c r="M21" s="66"/>
      <x:c r="N21" s="75"/>
      <x:c r="O21" s="76"/>
      <x:c r="P21" s="75"/>
      <x:c r="Q21" s="77"/>
      <x:c r="R21" s="77"/>
      <x:c r="S21" s="74">
        <x:f t="shared" si="7"/>
        <x:v>0</x:v>
      </x:c>
      <x:c r="T21" s="46">
        <x:f>휴업시간산정!AH26*6*4.345</x:f>
        <x:v>0</x:v>
      </x:c>
      <x:c r="U21" s="45" t="e">
        <x:f t="shared" si="4"/>
        <x:v>#DIV/0!</x:v>
      </x:c>
      <x:c r="V21" s="45">
        <x:f t="shared" si="6"/>
        <x:v>0</x:v>
      </x:c>
      <x:c r="W21" s="173" t="e">
        <x:f t="shared" si="5"/>
        <x:v>#DIV/0!</x:v>
      </x:c>
    </x:row>
    <x:row r="22" spans="1:23" s="23" customFormat="1" ht="18.75" customHeight="1">
      <x:c r="A22" s="24"/>
      <x:c r="B22" s="245">
        <x:v>13</x:v>
      </x:c>
      <x:c r="C22" s="246">
        <x:f>휴업시간산정!B27</x:f>
        <x:v>0</x:v>
      </x:c>
      <x:c r="D22" s="113"/>
      <x:c r="E22" s="42"/>
      <x:c r="F22" s="42"/>
      <x:c r="G22" s="42"/>
      <x:c r="H22" s="43">
        <x:f t="shared" si="0"/>
        <x:v>0</x:v>
      </x:c>
      <x:c r="I22" s="44">
        <x:f t="shared" si="1"/>
        <x:v>92</x:v>
      </x:c>
      <x:c r="J22" s="39">
        <x:f t="shared" si="2"/>
        <x:v>0</x:v>
      </x:c>
      <x:c r="K22" s="39">
        <x:f>휴업시간산정!AH27</x:f>
        <x:v>0</x:v>
      </x:c>
      <x:c r="L22" s="114" t="e">
        <x:f t="shared" si="8"/>
        <x:v>#DIV/0!</x:v>
      </x:c>
      <x:c r="M22" s="66"/>
      <x:c r="N22" s="75"/>
      <x:c r="O22" s="76"/>
      <x:c r="P22" s="75"/>
      <x:c r="Q22" s="77"/>
      <x:c r="R22" s="77"/>
      <x:c r="S22" s="74">
        <x:f t="shared" si="7"/>
        <x:v>0</x:v>
      </x:c>
      <x:c r="T22" s="46">
        <x:f>휴업시간산정!AH27*6*4.345</x:f>
        <x:v>0</x:v>
      </x:c>
      <x:c r="U22" s="45" t="e">
        <x:f t="shared" si="4"/>
        <x:v>#DIV/0!</x:v>
      </x:c>
      <x:c r="V22" s="45">
        <x:f t="shared" si="6"/>
        <x:v>0</x:v>
      </x:c>
      <x:c r="W22" s="173" t="e">
        <x:f t="shared" si="5"/>
        <x:v>#DIV/0!</x:v>
      </x:c>
    </x:row>
    <x:row r="23" spans="1:23" s="23" customFormat="1" ht="18.75" customHeight="1">
      <x:c r="A23" s="24"/>
      <x:c r="B23" s="245">
        <x:v>14</x:v>
      </x:c>
      <x:c r="C23" s="246">
        <x:f>휴업시간산정!B28</x:f>
        <x:v>0</x:v>
      </x:c>
      <x:c r="D23" s="113"/>
      <x:c r="E23" s="42"/>
      <x:c r="F23" s="42"/>
      <x:c r="G23" s="42"/>
      <x:c r="H23" s="43">
        <x:f t="shared" si="0"/>
        <x:v>0</x:v>
      </x:c>
      <x:c r="I23" s="44">
        <x:f t="shared" si="1"/>
        <x:v>92</x:v>
      </x:c>
      <x:c r="J23" s="39">
        <x:f t="shared" si="2"/>
        <x:v>0</x:v>
      </x:c>
      <x:c r="K23" s="39">
        <x:f>휴업시간산정!AH28</x:f>
        <x:v>0</x:v>
      </x:c>
      <x:c r="L23" s="114" t="e">
        <x:f t="shared" si="8"/>
        <x:v>#DIV/0!</x:v>
      </x:c>
      <x:c r="M23" s="66"/>
      <x:c r="N23" s="75"/>
      <x:c r="O23" s="76"/>
      <x:c r="P23" s="75"/>
      <x:c r="Q23" s="77"/>
      <x:c r="R23" s="77"/>
      <x:c r="S23" s="74">
        <x:f t="shared" si="7"/>
        <x:v>0</x:v>
      </x:c>
      <x:c r="T23" s="46">
        <x:f>휴업시간산정!AH28*6*4.345</x:f>
        <x:v>0</x:v>
      </x:c>
      <x:c r="U23" s="45" t="e">
        <x:f t="shared" si="4"/>
        <x:v>#DIV/0!</x:v>
      </x:c>
      <x:c r="V23" s="45">
        <x:f t="shared" si="6"/>
        <x:v>0</x:v>
      </x:c>
      <x:c r="W23" s="173" t="e">
        <x:f t="shared" si="5"/>
        <x:v>#DIV/0!</x:v>
      </x:c>
    </x:row>
    <x:row r="24" spans="1:23" s="23" customFormat="1" ht="18.75" customHeight="1">
      <x:c r="A24" s="24"/>
      <x:c r="B24" s="245">
        <x:v>15</x:v>
      </x:c>
      <x:c r="C24" s="246">
        <x:f>휴업시간산정!B29</x:f>
        <x:v>0</x:v>
      </x:c>
      <x:c r="D24" s="113"/>
      <x:c r="E24" s="42"/>
      <x:c r="F24" s="42"/>
      <x:c r="G24" s="42"/>
      <x:c r="H24" s="43">
        <x:f t="shared" si="0"/>
        <x:v>0</x:v>
      </x:c>
      <x:c r="I24" s="44">
        <x:f t="shared" si="1"/>
        <x:v>92</x:v>
      </x:c>
      <x:c r="J24" s="39">
        <x:f t="shared" si="2"/>
        <x:v>0</x:v>
      </x:c>
      <x:c r="K24" s="39">
        <x:f>휴업시간산정!AH29</x:f>
        <x:v>0</x:v>
      </x:c>
      <x:c r="L24" s="114" t="e">
        <x:f t="shared" si="8"/>
        <x:v>#DIV/0!</x:v>
      </x:c>
      <x:c r="M24" s="66"/>
      <x:c r="N24" s="75"/>
      <x:c r="O24" s="76"/>
      <x:c r="P24" s="75"/>
      <x:c r="Q24" s="77"/>
      <x:c r="R24" s="77"/>
      <x:c r="S24" s="74">
        <x:f t="shared" si="7"/>
        <x:v>0</x:v>
      </x:c>
      <x:c r="T24" s="46">
        <x:f>휴업시간산정!AH29*6*4.345</x:f>
        <x:v>0</x:v>
      </x:c>
      <x:c r="U24" s="45" t="e">
        <x:f t="shared" si="4"/>
        <x:v>#DIV/0!</x:v>
      </x:c>
      <x:c r="V24" s="45">
        <x:f t="shared" si="6"/>
        <x:v>0</x:v>
      </x:c>
      <x:c r="W24" s="173" t="e">
        <x:f t="shared" si="5"/>
        <x:v>#DIV/0!</x:v>
      </x:c>
    </x:row>
    <x:row r="25" spans="1:23" s="23" customFormat="1" ht="18.75" customHeight="1">
      <x:c r="A25" s="24"/>
      <x:c r="B25" s="245">
        <x:v>16</x:v>
      </x:c>
      <x:c r="C25" s="246">
        <x:f>휴업시간산정!B30</x:f>
        <x:v>0</x:v>
      </x:c>
      <x:c r="D25" s="113"/>
      <x:c r="E25" s="42"/>
      <x:c r="F25" s="42"/>
      <x:c r="G25" s="42"/>
      <x:c r="H25" s="43">
        <x:f t="shared" si="0"/>
        <x:v>0</x:v>
      </x:c>
      <x:c r="I25" s="44">
        <x:f t="shared" si="1"/>
        <x:v>92</x:v>
      </x:c>
      <x:c r="J25" s="39">
        <x:f t="shared" si="2"/>
        <x:v>0</x:v>
      </x:c>
      <x:c r="K25" s="39">
        <x:f>휴업시간산정!AH30</x:f>
        <x:v>0</x:v>
      </x:c>
      <x:c r="L25" s="114" t="e">
        <x:f t="shared" si="8"/>
        <x:v>#DIV/0!</x:v>
      </x:c>
      <x:c r="M25" s="66"/>
      <x:c r="N25" s="75"/>
      <x:c r="O25" s="76"/>
      <x:c r="P25" s="75"/>
      <x:c r="Q25" s="77"/>
      <x:c r="R25" s="77"/>
      <x:c r="S25" s="74">
        <x:f t="shared" si="7"/>
        <x:v>0</x:v>
      </x:c>
      <x:c r="T25" s="46">
        <x:f>휴업시간산정!AH30*6*4.345</x:f>
        <x:v>0</x:v>
      </x:c>
      <x:c r="U25" s="45" t="e">
        <x:f t="shared" si="4"/>
        <x:v>#DIV/0!</x:v>
      </x:c>
      <x:c r="V25" s="45">
        <x:f t="shared" si="6"/>
        <x:v>0</x:v>
      </x:c>
      <x:c r="W25" s="173" t="e">
        <x:f t="shared" si="5"/>
        <x:v>#DIV/0!</x:v>
      </x:c>
    </x:row>
    <x:row r="26" spans="1:23" s="23" customFormat="1" ht="18.75" customHeight="1">
      <x:c r="A26" s="24"/>
      <x:c r="B26" s="245">
        <x:v>17</x:v>
      </x:c>
      <x:c r="C26" s="246">
        <x:f>휴업시간산정!B31</x:f>
        <x:v>0</x:v>
      </x:c>
      <x:c r="D26" s="113"/>
      <x:c r="E26" s="42"/>
      <x:c r="F26" s="42"/>
      <x:c r="G26" s="42"/>
      <x:c r="H26" s="43">
        <x:f t="shared" si="0"/>
        <x:v>0</x:v>
      </x:c>
      <x:c r="I26" s="44">
        <x:f t="shared" si="1"/>
        <x:v>92</x:v>
      </x:c>
      <x:c r="J26" s="39">
        <x:f t="shared" si="2"/>
        <x:v>0</x:v>
      </x:c>
      <x:c r="K26" s="39">
        <x:f>휴업시간산정!AH31</x:f>
        <x:v>0</x:v>
      </x:c>
      <x:c r="L26" s="114" t="e">
        <x:f t="shared" si="8"/>
        <x:v>#DIV/0!</x:v>
      </x:c>
      <x:c r="M26" s="67"/>
      <x:c r="N26" s="78"/>
      <x:c r="O26" s="79"/>
      <x:c r="P26" s="77"/>
      <x:c r="Q26" s="77"/>
      <x:c r="R26" s="77"/>
      <x:c r="S26" s="74">
        <x:f t="shared" si="7"/>
        <x:v>0</x:v>
      </x:c>
      <x:c r="T26" s="46">
        <x:f>휴업시간산정!AH31*6*4.345</x:f>
        <x:v>0</x:v>
      </x:c>
      <x:c r="U26" s="45" t="e">
        <x:f t="shared" si="4"/>
        <x:v>#DIV/0!</x:v>
      </x:c>
      <x:c r="V26" s="45">
        <x:f t="shared" si="6"/>
        <x:v>0</x:v>
      </x:c>
      <x:c r="W26" s="173" t="e">
        <x:f t="shared" si="5"/>
        <x:v>#DIV/0!</x:v>
      </x:c>
    </x:row>
    <x:row r="27" spans="1:23" s="23" customFormat="1" ht="18.75" customHeight="1">
      <x:c r="A27" s="24"/>
      <x:c r="B27" s="245">
        <x:v>18</x:v>
      </x:c>
      <x:c r="C27" s="246">
        <x:f>휴업시간산정!B32</x:f>
        <x:v>0</x:v>
      </x:c>
      <x:c r="D27" s="113"/>
      <x:c r="E27" s="42"/>
      <x:c r="F27" s="42"/>
      <x:c r="G27" s="42"/>
      <x:c r="H27" s="43">
        <x:f t="shared" si="0"/>
        <x:v>0</x:v>
      </x:c>
      <x:c r="I27" s="44">
        <x:f t="shared" si="1"/>
        <x:v>92</x:v>
      </x:c>
      <x:c r="J27" s="39">
        <x:f t="shared" si="2"/>
        <x:v>0</x:v>
      </x:c>
      <x:c r="K27" s="39">
        <x:f>휴업시간산정!AH32</x:f>
        <x:v>0</x:v>
      </x:c>
      <x:c r="L27" s="114" t="e">
        <x:f t="shared" si="8"/>
        <x:v>#DIV/0!</x:v>
      </x:c>
      <x:c r="M27" s="67"/>
      <x:c r="N27" s="78"/>
      <x:c r="O27" s="79"/>
      <x:c r="P27" s="77"/>
      <x:c r="Q27" s="77"/>
      <x:c r="R27" s="77"/>
      <x:c r="S27" s="74">
        <x:f t="shared" si="7"/>
        <x:v>0</x:v>
      </x:c>
      <x:c r="T27" s="46">
        <x:f>휴업시간산정!AH32*6*4.345</x:f>
        <x:v>0</x:v>
      </x:c>
      <x:c r="U27" s="45" t="e">
        <x:f t="shared" si="4"/>
        <x:v>#DIV/0!</x:v>
      </x:c>
      <x:c r="V27" s="45">
        <x:f t="shared" si="6"/>
        <x:v>0</x:v>
      </x:c>
      <x:c r="W27" s="173" t="e">
        <x:f t="shared" si="5"/>
        <x:v>#DIV/0!</x:v>
      </x:c>
    </x:row>
    <x:row r="28" spans="1:23" s="23" customFormat="1">
      <x:c r="A28" s="24"/>
      <x:c r="B28" s="245">
        <x:v>19</x:v>
      </x:c>
      <x:c r="C28" s="246">
        <x:f>휴업시간산정!B33</x:f>
        <x:v>0</x:v>
      </x:c>
      <x:c r="D28" s="115"/>
      <x:c r="E28" s="26"/>
      <x:c r="F28" s="26"/>
      <x:c r="G28" s="26"/>
      <x:c r="H28" s="43">
        <x:f t="shared" si="0"/>
        <x:v>0</x:v>
      </x:c>
      <x:c r="I28" s="44">
        <x:f t="shared" si="1"/>
        <x:v>92</x:v>
      </x:c>
      <x:c r="J28" s="39">
        <x:f t="shared" si="2"/>
        <x:v>0</x:v>
      </x:c>
      <x:c r="K28" s="39">
        <x:f>휴업시간산정!AH33</x:f>
        <x:v>0</x:v>
      </x:c>
      <x:c r="L28" s="114" t="e">
        <x:f t="shared" si="8"/>
        <x:v>#DIV/0!</x:v>
      </x:c>
      <x:c r="M28" s="67"/>
      <x:c r="N28" s="78"/>
      <x:c r="O28" s="79"/>
      <x:c r="P28" s="77"/>
      <x:c r="Q28" s="77"/>
      <x:c r="R28" s="77"/>
      <x:c r="S28" s="74">
        <x:f t="shared" si="7"/>
        <x:v>0</x:v>
      </x:c>
      <x:c r="T28" s="46">
        <x:f>휴업시간산정!AH33*6*4.345</x:f>
        <x:v>0</x:v>
      </x:c>
      <x:c r="U28" s="45" t="e">
        <x:f t="shared" si="4"/>
        <x:v>#DIV/0!</x:v>
      </x:c>
      <x:c r="V28" s="45">
        <x:f t="shared" si="6"/>
        <x:v>0</x:v>
      </x:c>
      <x:c r="W28" s="173" t="e">
        <x:f t="shared" si="5"/>
        <x:v>#DIV/0!</x:v>
      </x:c>
    </x:row>
    <x:row r="29" spans="1:23" s="23" customFormat="1">
      <x:c r="A29" s="24"/>
      <x:c r="B29" s="245">
        <x:v>20</x:v>
      </x:c>
      <x:c r="C29" s="246">
        <x:f>휴업시간산정!B34</x:f>
        <x:v>0</x:v>
      </x:c>
      <x:c r="D29" s="115"/>
      <x:c r="E29" s="26"/>
      <x:c r="F29" s="26"/>
      <x:c r="G29" s="26"/>
      <x:c r="H29" s="43">
        <x:f t="shared" si="0"/>
        <x:v>0</x:v>
      </x:c>
      <x:c r="I29" s="44">
        <x:f t="shared" si="1"/>
        <x:v>92</x:v>
      </x:c>
      <x:c r="J29" s="39">
        <x:f t="shared" si="2"/>
        <x:v>0</x:v>
      </x:c>
      <x:c r="K29" s="39">
        <x:f>휴업시간산정!AH34</x:f>
        <x:v>0</x:v>
      </x:c>
      <x:c r="L29" s="114" t="e">
        <x:f t="shared" si="8"/>
        <x:v>#DIV/0!</x:v>
      </x:c>
      <x:c r="M29" s="67"/>
      <x:c r="N29" s="78"/>
      <x:c r="O29" s="79"/>
      <x:c r="P29" s="77"/>
      <x:c r="Q29" s="77"/>
      <x:c r="R29" s="77"/>
      <x:c r="S29" s="74">
        <x:f t="shared" si="7"/>
        <x:v>0</x:v>
      </x:c>
      <x:c r="T29" s="46">
        <x:f>휴업시간산정!AH34*6*4.345</x:f>
        <x:v>0</x:v>
      </x:c>
      <x:c r="U29" s="45" t="e">
        <x:f t="shared" si="4"/>
        <x:v>#DIV/0!</x:v>
      </x:c>
      <x:c r="V29" s="45">
        <x:f t="shared" si="6"/>
        <x:v>0</x:v>
      </x:c>
      <x:c r="W29" s="173" t="e">
        <x:f t="shared" si="5"/>
        <x:v>#DIV/0!</x:v>
      </x:c>
    </x:row>
    <x:row r="30" spans="1:23" s="23" customFormat="1">
      <x:c r="A30" s="24"/>
      <x:c r="B30" s="245">
        <x:v>21</x:v>
      </x:c>
      <x:c r="C30" s="246">
        <x:f>휴업시간산정!B35</x:f>
        <x:v>0</x:v>
      </x:c>
      <x:c r="D30" s="115"/>
      <x:c r="E30" s="26"/>
      <x:c r="F30" s="26"/>
      <x:c r="G30" s="26"/>
      <x:c r="H30" s="43">
        <x:f t="shared" si="0"/>
        <x:v>0</x:v>
      </x:c>
      <x:c r="I30" s="44">
        <x:f t="shared" si="1"/>
        <x:v>92</x:v>
      </x:c>
      <x:c r="J30" s="39">
        <x:f t="shared" si="2"/>
        <x:v>0</x:v>
      </x:c>
      <x:c r="K30" s="39">
        <x:f>휴업시간산정!AH35</x:f>
        <x:v>0</x:v>
      </x:c>
      <x:c r="L30" s="114" t="e">
        <x:f t="shared" si="8"/>
        <x:v>#DIV/0!</x:v>
      </x:c>
      <x:c r="M30" s="67"/>
      <x:c r="N30" s="78"/>
      <x:c r="O30" s="79"/>
      <x:c r="P30" s="77"/>
      <x:c r="Q30" s="77"/>
      <x:c r="R30" s="77"/>
      <x:c r="S30" s="74">
        <x:f t="shared" si="7"/>
        <x:v>0</x:v>
      </x:c>
      <x:c r="T30" s="46">
        <x:f>휴업시간산정!AH35*6*4.345</x:f>
        <x:v>0</x:v>
      </x:c>
      <x:c r="U30" s="45" t="e">
        <x:f t="shared" si="4"/>
        <x:v>#DIV/0!</x:v>
      </x:c>
      <x:c r="V30" s="45">
        <x:f t="shared" si="6"/>
        <x:v>0</x:v>
      </x:c>
      <x:c r="W30" s="173" t="e">
        <x:f t="shared" si="5"/>
        <x:v>#DIV/0!</x:v>
      </x:c>
    </x:row>
    <x:row r="31" spans="1:23" s="23" customFormat="1">
      <x:c r="A31" s="24"/>
      <x:c r="B31" s="245">
        <x:v>22</x:v>
      </x:c>
      <x:c r="C31" s="246">
        <x:f>휴업시간산정!B36</x:f>
        <x:v>0</x:v>
      </x:c>
      <x:c r="D31" s="115"/>
      <x:c r="E31" s="26"/>
      <x:c r="F31" s="26"/>
      <x:c r="G31" s="26"/>
      <x:c r="H31" s="43">
        <x:f t="shared" si="0"/>
        <x:v>0</x:v>
      </x:c>
      <x:c r="I31" s="44">
        <x:f t="shared" si="1"/>
        <x:v>92</x:v>
      </x:c>
      <x:c r="J31" s="39">
        <x:f t="shared" si="2"/>
        <x:v>0</x:v>
      </x:c>
      <x:c r="K31" s="39">
        <x:f>휴업시간산정!AH36</x:f>
        <x:v>0</x:v>
      </x:c>
      <x:c r="L31" s="114" t="e">
        <x:f t="shared" si="8"/>
        <x:v>#DIV/0!</x:v>
      </x:c>
      <x:c r="M31" s="67"/>
      <x:c r="N31" s="78"/>
      <x:c r="O31" s="79"/>
      <x:c r="P31" s="77"/>
      <x:c r="Q31" s="77"/>
      <x:c r="R31" s="77"/>
      <x:c r="S31" s="74">
        <x:f t="shared" si="7"/>
        <x:v>0</x:v>
      </x:c>
      <x:c r="T31" s="46">
        <x:f>휴업시간산정!AH36*6*4.345</x:f>
        <x:v>0</x:v>
      </x:c>
      <x:c r="U31" s="45" t="e">
        <x:f t="shared" si="4"/>
        <x:v>#DIV/0!</x:v>
      </x:c>
      <x:c r="V31" s="45">
        <x:f t="shared" si="6"/>
        <x:v>0</x:v>
      </x:c>
      <x:c r="W31" s="173" t="e">
        <x:f t="shared" si="5"/>
        <x:v>#DIV/0!</x:v>
      </x:c>
    </x:row>
    <x:row r="32" spans="1:23" s="23" customFormat="1">
      <x:c r="A32" s="24"/>
      <x:c r="B32" s="245">
        <x:v>23</x:v>
      </x:c>
      <x:c r="C32" s="246">
        <x:f>휴업시간산정!B37</x:f>
        <x:v>0</x:v>
      </x:c>
      <x:c r="D32" s="115"/>
      <x:c r="E32" s="26"/>
      <x:c r="F32" s="26"/>
      <x:c r="G32" s="26"/>
      <x:c r="H32" s="43">
        <x:f t="shared" si="0"/>
        <x:v>0</x:v>
      </x:c>
      <x:c r="I32" s="44">
        <x:f t="shared" si="1"/>
        <x:v>92</x:v>
      </x:c>
      <x:c r="J32" s="39">
        <x:f t="shared" si="2"/>
        <x:v>0</x:v>
      </x:c>
      <x:c r="K32" s="39">
        <x:f>휴업시간산정!AH37</x:f>
        <x:v>0</x:v>
      </x:c>
      <x:c r="L32" s="114" t="e">
        <x:f t="shared" si="8"/>
        <x:v>#DIV/0!</x:v>
      </x:c>
      <x:c r="M32" s="67"/>
      <x:c r="N32" s="78"/>
      <x:c r="O32" s="79"/>
      <x:c r="P32" s="77"/>
      <x:c r="Q32" s="77"/>
      <x:c r="R32" s="77"/>
      <x:c r="S32" s="74">
        <x:f t="shared" si="7"/>
        <x:v>0</x:v>
      </x:c>
      <x:c r="T32" s="46">
        <x:f>휴업시간산정!AH37*6*4.345</x:f>
        <x:v>0</x:v>
      </x:c>
      <x:c r="U32" s="45" t="e">
        <x:f t="shared" si="4"/>
        <x:v>#DIV/0!</x:v>
      </x:c>
      <x:c r="V32" s="45">
        <x:f t="shared" si="6"/>
        <x:v>0</x:v>
      </x:c>
      <x:c r="W32" s="173" t="e">
        <x:f t="shared" si="5"/>
        <x:v>#DIV/0!</x:v>
      </x:c>
    </x:row>
    <x:row r="33" spans="1:23" s="23" customFormat="1">
      <x:c r="A33" s="24"/>
      <x:c r="B33" s="245">
        <x:v>24</x:v>
      </x:c>
      <x:c r="C33" s="246">
        <x:f>휴업시간산정!B38</x:f>
        <x:v>0</x:v>
      </x:c>
      <x:c r="D33" s="115"/>
      <x:c r="E33" s="26"/>
      <x:c r="F33" s="26"/>
      <x:c r="G33" s="26"/>
      <x:c r="H33" s="43">
        <x:f t="shared" si="0"/>
        <x:v>0</x:v>
      </x:c>
      <x:c r="I33" s="44">
        <x:f t="shared" si="1"/>
        <x:v>92</x:v>
      </x:c>
      <x:c r="J33" s="39">
        <x:f t="shared" si="2"/>
        <x:v>0</x:v>
      </x:c>
      <x:c r="K33" s="39">
        <x:f>휴업시간산정!AH38</x:f>
        <x:v>0</x:v>
      </x:c>
      <x:c r="L33" s="114" t="e">
        <x:f t="shared" si="8"/>
        <x:v>#DIV/0!</x:v>
      </x:c>
      <x:c r="M33" s="67"/>
      <x:c r="N33" s="78"/>
      <x:c r="O33" s="79"/>
      <x:c r="P33" s="77"/>
      <x:c r="Q33" s="77"/>
      <x:c r="R33" s="77"/>
      <x:c r="S33" s="74">
        <x:f t="shared" si="7"/>
        <x:v>0</x:v>
      </x:c>
      <x:c r="T33" s="46">
        <x:f>휴업시간산정!AH38*6*4.345</x:f>
        <x:v>0</x:v>
      </x:c>
      <x:c r="U33" s="45" t="e">
        <x:f t="shared" si="4"/>
        <x:v>#DIV/0!</x:v>
      </x:c>
      <x:c r="V33" s="45">
        <x:f t="shared" si="6"/>
        <x:v>0</x:v>
      </x:c>
      <x:c r="W33" s="173" t="e">
        <x:f t="shared" si="5"/>
        <x:v>#DIV/0!</x:v>
      </x:c>
    </x:row>
    <x:row r="34" spans="1:23" s="23" customFormat="1">
      <x:c r="A34" s="24"/>
      <x:c r="B34" s="245">
        <x:v>25</x:v>
      </x:c>
      <x:c r="C34" s="246">
        <x:f>휴업시간산정!B39</x:f>
        <x:v>0</x:v>
      </x:c>
      <x:c r="D34" s="115"/>
      <x:c r="E34" s="26"/>
      <x:c r="F34" s="26"/>
      <x:c r="G34" s="26"/>
      <x:c r="H34" s="43">
        <x:f t="shared" si="0"/>
        <x:v>0</x:v>
      </x:c>
      <x:c r="I34" s="44">
        <x:f t="shared" si="1"/>
        <x:v>92</x:v>
      </x:c>
      <x:c r="J34" s="39">
        <x:f t="shared" si="2"/>
        <x:v>0</x:v>
      </x:c>
      <x:c r="K34" s="39">
        <x:f>휴업시간산정!AH39</x:f>
        <x:v>0</x:v>
      </x:c>
      <x:c r="L34" s="114" t="e">
        <x:f t="shared" si="8"/>
        <x:v>#DIV/0!</x:v>
      </x:c>
      <x:c r="M34" s="67"/>
      <x:c r="N34" s="78"/>
      <x:c r="O34" s="79"/>
      <x:c r="P34" s="77"/>
      <x:c r="Q34" s="77"/>
      <x:c r="R34" s="77"/>
      <x:c r="S34" s="74">
        <x:f t="shared" si="7"/>
        <x:v>0</x:v>
      </x:c>
      <x:c r="T34" s="46">
        <x:f>휴업시간산정!AH39*6*4.345</x:f>
        <x:v>0</x:v>
      </x:c>
      <x:c r="U34" s="45" t="e">
        <x:f t="shared" si="4"/>
        <x:v>#DIV/0!</x:v>
      </x:c>
      <x:c r="V34" s="45">
        <x:f t="shared" si="6"/>
        <x:v>0</x:v>
      </x:c>
      <x:c r="W34" s="173" t="e">
        <x:f t="shared" si="5"/>
        <x:v>#DIV/0!</x:v>
      </x:c>
    </x:row>
    <x:row r="35" spans="1:23" s="23" customFormat="1">
      <x:c r="A35" s="24"/>
      <x:c r="B35" s="245">
        <x:v>26</x:v>
      </x:c>
      <x:c r="C35" s="246">
        <x:f>휴업시간산정!B40</x:f>
        <x:v>0</x:v>
      </x:c>
      <x:c r="D35" s="115"/>
      <x:c r="E35" s="26"/>
      <x:c r="F35" s="26"/>
      <x:c r="G35" s="26"/>
      <x:c r="H35" s="43">
        <x:f t="shared" si="0"/>
        <x:v>0</x:v>
      </x:c>
      <x:c r="I35" s="44">
        <x:f t="shared" si="1"/>
        <x:v>92</x:v>
      </x:c>
      <x:c r="J35" s="39">
        <x:f t="shared" si="2"/>
        <x:v>0</x:v>
      </x:c>
      <x:c r="K35" s="39">
        <x:f>휴업시간산정!AH40</x:f>
        <x:v>0</x:v>
      </x:c>
      <x:c r="L35" s="114" t="e">
        <x:f t="shared" si="8"/>
        <x:v>#DIV/0!</x:v>
      </x:c>
      <x:c r="M35" s="67"/>
      <x:c r="N35" s="78"/>
      <x:c r="O35" s="79"/>
      <x:c r="P35" s="77"/>
      <x:c r="Q35" s="77"/>
      <x:c r="R35" s="77"/>
      <x:c r="S35" s="74">
        <x:f t="shared" si="7"/>
        <x:v>0</x:v>
      </x:c>
      <x:c r="T35" s="46">
        <x:f>휴업시간산정!AH40*6*4.345</x:f>
        <x:v>0</x:v>
      </x:c>
      <x:c r="U35" s="45" t="e">
        <x:f t="shared" si="4"/>
        <x:v>#DIV/0!</x:v>
      </x:c>
      <x:c r="V35" s="45">
        <x:f t="shared" si="6"/>
        <x:v>0</x:v>
      </x:c>
      <x:c r="W35" s="173" t="e">
        <x:f t="shared" si="5"/>
        <x:v>#DIV/0!</x:v>
      </x:c>
    </x:row>
    <x:row r="36" spans="1:23" s="23" customFormat="1">
      <x:c r="A36" s="24"/>
      <x:c r="B36" s="245">
        <x:v>27</x:v>
      </x:c>
      <x:c r="C36" s="246">
        <x:f>휴업시간산정!B41</x:f>
        <x:v>0</x:v>
      </x:c>
      <x:c r="D36" s="115"/>
      <x:c r="E36" s="26"/>
      <x:c r="F36" s="26"/>
      <x:c r="G36" s="26"/>
      <x:c r="H36" s="43">
        <x:f t="shared" si="0"/>
        <x:v>0</x:v>
      </x:c>
      <x:c r="I36" s="44">
        <x:f t="shared" si="1"/>
        <x:v>92</x:v>
      </x:c>
      <x:c r="J36" s="39">
        <x:f t="shared" si="2"/>
        <x:v>0</x:v>
      </x:c>
      <x:c r="K36" s="39">
        <x:f>휴업시간산정!AH41</x:f>
        <x:v>0</x:v>
      </x:c>
      <x:c r="L36" s="114" t="e">
        <x:f t="shared" si="8"/>
        <x:v>#DIV/0!</x:v>
      </x:c>
      <x:c r="M36" s="67"/>
      <x:c r="N36" s="78"/>
      <x:c r="O36" s="79"/>
      <x:c r="P36" s="77"/>
      <x:c r="Q36" s="77"/>
      <x:c r="R36" s="77"/>
      <x:c r="S36" s="74">
        <x:f t="shared" si="7"/>
        <x:v>0</x:v>
      </x:c>
      <x:c r="T36" s="46">
        <x:f>휴업시간산정!AH41*6*4.345</x:f>
        <x:v>0</x:v>
      </x:c>
      <x:c r="U36" s="45" t="e">
        <x:f t="shared" si="4"/>
        <x:v>#DIV/0!</x:v>
      </x:c>
      <x:c r="V36" s="45">
        <x:f t="shared" si="6"/>
        <x:v>0</x:v>
      </x:c>
      <x:c r="W36" s="173" t="e">
        <x:f t="shared" si="5"/>
        <x:v>#DIV/0!</x:v>
      </x:c>
    </x:row>
    <x:row r="37" spans="1:23" s="23" customFormat="1">
      <x:c r="A37" s="24"/>
      <x:c r="B37" s="245">
        <x:v>28</x:v>
      </x:c>
      <x:c r="C37" s="246">
        <x:f>휴업시간산정!B42</x:f>
        <x:v>0</x:v>
      </x:c>
      <x:c r="D37" s="115"/>
      <x:c r="E37" s="26"/>
      <x:c r="F37" s="26"/>
      <x:c r="G37" s="26"/>
      <x:c r="H37" s="43">
        <x:f t="shared" si="0"/>
        <x:v>0</x:v>
      </x:c>
      <x:c r="I37" s="44">
        <x:f t="shared" si="1"/>
        <x:v>92</x:v>
      </x:c>
      <x:c r="J37" s="39">
        <x:f t="shared" si="2"/>
        <x:v>0</x:v>
      </x:c>
      <x:c r="K37" s="39">
        <x:f>휴업시간산정!AH42</x:f>
        <x:v>0</x:v>
      </x:c>
      <x:c r="L37" s="114" t="e">
        <x:f t="shared" si="8"/>
        <x:v>#DIV/0!</x:v>
      </x:c>
      <x:c r="M37" s="67"/>
      <x:c r="N37" s="78"/>
      <x:c r="O37" s="79"/>
      <x:c r="P37" s="77"/>
      <x:c r="Q37" s="77"/>
      <x:c r="R37" s="77"/>
      <x:c r="S37" s="74">
        <x:f t="shared" si="7"/>
        <x:v>0</x:v>
      </x:c>
      <x:c r="T37" s="46">
        <x:f>휴업시간산정!AH42*6*4.345</x:f>
        <x:v>0</x:v>
      </x:c>
      <x:c r="U37" s="45" t="e">
        <x:f t="shared" si="4"/>
        <x:v>#DIV/0!</x:v>
      </x:c>
      <x:c r="V37" s="45">
        <x:f t="shared" si="6"/>
        <x:v>0</x:v>
      </x:c>
      <x:c r="W37" s="173" t="e">
        <x:f t="shared" si="5"/>
        <x:v>#DIV/0!</x:v>
      </x:c>
    </x:row>
    <x:row r="38" spans="1:23" s="23" customFormat="1">
      <x:c r="A38" s="24"/>
      <x:c r="B38" s="245">
        <x:v>29</x:v>
      </x:c>
      <x:c r="C38" s="246">
        <x:f>휴업시간산정!B43</x:f>
        <x:v>0</x:v>
      </x:c>
      <x:c r="D38" s="115"/>
      <x:c r="E38" s="26"/>
      <x:c r="F38" s="26"/>
      <x:c r="G38" s="26"/>
      <x:c r="H38" s="43">
        <x:f t="shared" si="0"/>
        <x:v>0</x:v>
      </x:c>
      <x:c r="I38" s="44">
        <x:f t="shared" si="1"/>
        <x:v>92</x:v>
      </x:c>
      <x:c r="J38" s="39">
        <x:f t="shared" si="2"/>
        <x:v>0</x:v>
      </x:c>
      <x:c r="K38" s="39">
        <x:f>휴업시간산정!AH43</x:f>
        <x:v>0</x:v>
      </x:c>
      <x:c r="L38" s="114" t="e">
        <x:f t="shared" si="8"/>
        <x:v>#DIV/0!</x:v>
      </x:c>
      <x:c r="M38" s="67"/>
      <x:c r="N38" s="78"/>
      <x:c r="O38" s="79"/>
      <x:c r="P38" s="77"/>
      <x:c r="Q38" s="77"/>
      <x:c r="R38" s="77"/>
      <x:c r="S38" s="74">
        <x:f t="shared" si="7"/>
        <x:v>0</x:v>
      </x:c>
      <x:c r="T38" s="46">
        <x:f>휴업시간산정!AH43*6*4.345</x:f>
        <x:v>0</x:v>
      </x:c>
      <x:c r="U38" s="45" t="e">
        <x:f t="shared" si="4"/>
        <x:v>#DIV/0!</x:v>
      </x:c>
      <x:c r="V38" s="45">
        <x:f t="shared" si="6"/>
        <x:v>0</x:v>
      </x:c>
      <x:c r="W38" s="173" t="e">
        <x:f t="shared" si="5"/>
        <x:v>#DIV/0!</x:v>
      </x:c>
    </x:row>
    <x:row r="39" spans="1:23" s="23" customFormat="1" ht="16.75">
      <x:c r="A39" s="24"/>
      <x:c r="B39" s="247">
        <x:v>30</x:v>
      </x:c>
      <x:c r="C39" s="248">
        <x:f>휴업시간산정!B44</x:f>
        <x:v>0</x:v>
      </x:c>
      <x:c r="D39" s="116"/>
      <x:c r="E39" s="106"/>
      <x:c r="F39" s="106"/>
      <x:c r="G39" s="106"/>
      <x:c r="H39" s="107">
        <x:f t="shared" si="0"/>
        <x:v>0</x:v>
      </x:c>
      <x:c r="I39" s="108">
        <x:f t="shared" si="1"/>
        <x:v>92</x:v>
      </x:c>
      <x:c r="J39" s="109">
        <x:f t="shared" si="2"/>
        <x:v>0</x:v>
      </x:c>
      <x:c r="K39" s="109">
        <x:f>휴업시간산정!AH44</x:f>
        <x:v>0</x:v>
      </x:c>
      <x:c r="L39" s="117" t="e">
        <x:f t="shared" si="8"/>
        <x:v>#DIV/0!</x:v>
      </x:c>
      <x:c r="M39" s="68"/>
      <x:c r="N39" s="80"/>
      <x:c r="O39" s="81"/>
      <x:c r="P39" s="82"/>
      <x:c r="Q39" s="82"/>
      <x:c r="R39" s="82"/>
      <x:c r="S39" s="83">
        <x:f t="shared" si="7"/>
        <x:v>0</x:v>
      </x:c>
      <x:c r="T39" s="47">
        <x:f>휴업시간산정!AH44*6*4.345</x:f>
        <x:v>0</x:v>
      </x:c>
      <x:c r="U39" s="48" t="e">
        <x:f t="shared" si="4"/>
        <x:v>#DIV/0!</x:v>
      </x:c>
      <x:c r="V39" s="48">
        <x:f t="shared" si="6"/>
        <x:v>0</x:v>
      </x:c>
      <x:c r="W39" s="174" t="e">
        <x:f t="shared" si="5"/>
        <x:v>#DIV/0!</x:v>
      </x:c>
    </x:row>
  </x:sheetData>
  <x:mergeCells count="6">
    <x:mergeCell ref="B2:W2"/>
    <x:mergeCell ref="F4:G4"/>
    <x:mergeCell ref="B8:B9"/>
    <x:mergeCell ref="C8:C9"/>
    <x:mergeCell ref="D8:L8"/>
    <x:mergeCell ref="M8:W8"/>
  </x:mergeCells>
  <x:conditionalFormatting sqref="D8:L10 D11:J12 K11:L39 D13:D13 G13:J13 D14:J39">
    <x:cfRule type="expression" dxfId="17" priority="15">
      <x:formula>$C$6="통상임금 100%"</x:formula>
    </x:cfRule>
  </x:conditionalFormatting>
  <x:conditionalFormatting sqref="M8:W39">
    <x:cfRule type="expression" dxfId="17" priority="14">
      <x:formula>$C$6="평균임금 70%"</x:formula>
    </x:cfRule>
  </x:conditionalFormatting>
  <x:conditionalFormatting sqref="E13:E13">
    <x:cfRule type="expression" dxfId="17" priority="13">
      <x:formula>$C$6="통상임금 100%"</x:formula>
    </x:cfRule>
  </x:conditionalFormatting>
  <x:conditionalFormatting sqref="F13:F13">
    <x:cfRule type="expression" dxfId="17" priority="12">
      <x:formula>$C$6="통상임금 100%"</x:formula>
    </x:cfRule>
  </x:conditionalFormatting>
  <x:dataValidations count="2">
    <x:dataValidation type="list" operator="equal" allowBlank="1" showInputMessage="1" showErrorMessage="1" sqref="I4:I4">
      <x:formula1>"평균임금 70%, 통상임금 100%, 전체보기"</x:formula1>
    </x:dataValidation>
    <x:dataValidation type="list" operator="equal" allowBlank="1" showInputMessage="1" showErrorMessage="1" sqref="C6:C6">
      <x:formula1>"평균임금 70%, 통상임금 100%"</x:formula1>
    </x:dataValidation>
  </x:dataValidation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4294967294" verticalDpi="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매출증감표·휴업률</vt:lpstr>
      <vt:lpstr>휴업시간산정</vt:lpstr>
      <vt:lpstr>공휴일데이터</vt:lpstr>
      <vt:lpstr>휴업휴직수당산정</vt:lpstr>
    </vt:vector>
  </ep:TitlesOfParts>
  <ep:TotalTime>3137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리스PC-1910-1446</dc:creator>
  <cp:lastModifiedBy>Moel</cp:lastModifiedBy>
  <cp:revision>239</cp:revision>
  <cp:lastPrinted>2020-04-03T06:14:51.000</cp:lastPrinted>
  <dcterms:created xsi:type="dcterms:W3CDTF">2020-04-02T07:22:03.000</dcterms:created>
  <dcterms:modified xsi:type="dcterms:W3CDTF">2026-03-31T00:43:56.672</dcterms:modified>
  <cp:version>1200.0100.01</cp:version>
</cp:coreProperties>
</file>